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omments4.xml" ContentType="application/vnd.openxmlformats-officedocument.spreadsheetml.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0.xml" ContentType="application/vnd.openxmlformats-officedocument.spreadsheetml.comments+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ables/table6.xml" ContentType="application/vnd.openxmlformats-officedocument.spreadsheetml.table+xml"/>
  <Override PartName="/xl/comments11.xml" ContentType="application/vnd.openxmlformats-officedocument.spreadsheetml.comments+xml"/>
  <Override PartName="/xl/comments12.xml" ContentType="application/vnd.openxmlformats-officedocument.spreadsheetml.comments+xml"/>
  <Override PartName="/xl/drawings/drawing5.xml" ContentType="application/vnd.openxmlformats-officedocument.drawing+xml"/>
  <Override PartName="/xl/ctrlProps/ctrlProp2.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charts/chart3.xml" ContentType="application/vnd.openxmlformats-officedocument.drawingml.chart+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hidePivotFieldList="1" autoCompressPictures="0" defaultThemeVersion="124226"/>
  <mc:AlternateContent xmlns:mc="http://schemas.openxmlformats.org/markup-compatibility/2006">
    <mc:Choice Requires="x15">
      <x15ac:absPath xmlns:x15ac="http://schemas.microsoft.com/office/spreadsheetml/2010/11/ac" url="C:\GitHub\ppExcelToolStatistics\"/>
    </mc:Choice>
  </mc:AlternateContent>
  <bookViews>
    <workbookView xWindow="0" yWindow="444" windowWidth="28860" windowHeight="14916" tabRatio="788" activeTab="11"/>
  </bookViews>
  <sheets>
    <sheet name="Pivot" sheetId="1" r:id="rId1"/>
    <sheet name="Help" sheetId="3" r:id="rId2"/>
    <sheet name="txt-Paster" sheetId="2" r:id="rId3"/>
    <sheet name="Cov2Correl" sheetId="4" r:id="rId4"/>
    <sheet name="One-Cov" sheetId="5" r:id="rId5"/>
    <sheet name="Many-Covs" sheetId="6" r:id="rId6"/>
    <sheet name="Tsquare" sheetId="23" r:id="rId7"/>
    <sheet name="LM" sheetId="20" r:id="rId8"/>
    <sheet name="Correl" sheetId="7" r:id="rId9"/>
    <sheet name="CanCorr" sheetId="8" r:id="rId10"/>
    <sheet name="PCA" sheetId="9" r:id="rId11"/>
    <sheet name="Factor" sheetId="11" r:id="rId12"/>
    <sheet name="Discrim" sheetId="12" r:id="rId13"/>
    <sheet name="Data" sheetId="22" r:id="rId14"/>
    <sheet name="Rand" sheetId="21" r:id="rId15"/>
    <sheet name="temp" sheetId="10" r:id="rId16"/>
    <sheet name="Settings" sheetId="16" state="hidden" r:id="rId17"/>
  </sheets>
  <functionGroups builtInGroupCount="18"/>
  <definedNames>
    <definedName name="_AMO_XLDS504486178" hidden="1">#REF!</definedName>
    <definedName name="_AMO_XLDS623255837" hidden="1">#REF!</definedName>
    <definedName name="_AMO_XmlVersion" hidden="1">"'1'"</definedName>
    <definedName name="_xlnm._FilterDatabase" localSheetId="0" hidden="1">Pivot!$A$5:$K$16</definedName>
    <definedName name="a" localSheetId="9">CanCorr!$K$2</definedName>
    <definedName name="a" localSheetId="7">LM!#REF!</definedName>
    <definedName name="above_data_start" localSheetId="0">Pivot!$A$4</definedName>
    <definedName name="addr_blocks" localSheetId="4">'One-Cov'!$D$4</definedName>
    <definedName name="alpha" localSheetId="7">LM!$H$2</definedName>
    <definedName name="alpha" localSheetId="10">PCA!$L$2</definedName>
    <definedName name="alpha" localSheetId="15">LM!$H$2</definedName>
    <definedName name="alpha" localSheetId="6">Tsquare!$J$2</definedName>
    <definedName name="aux" localSheetId="10">PCA!$K$2</definedName>
    <definedName name="aux1_" localSheetId="5">'Many-Covs'!$T$8</definedName>
    <definedName name="aux2_" localSheetId="5">'Many-Covs'!$U$8</definedName>
    <definedName name="aux3_" localSheetId="5">'Many-Covs'!$V$8</definedName>
    <definedName name="b" localSheetId="9">CanCorr!$L$2</definedName>
    <definedName name="b" localSheetId="7">LM!#REF!</definedName>
    <definedName name="beta_start" localSheetId="7">LM!#REF!</definedName>
    <definedName name="bi" localSheetId="8">Correl!$A$29</definedName>
    <definedName name="Block_Independence_Test" localSheetId="4">'One-Cov'!$B$3</definedName>
    <definedName name="chg_column_summary_type" localSheetId="0">Pivot!$J$1</definedName>
    <definedName name="chisq" localSheetId="12">Discrim!$K$2</definedName>
    <definedName name="CI_confi" localSheetId="10">PCA!$Y$2</definedName>
    <definedName name="CI_i" localSheetId="10">PCA!$W$2</definedName>
    <definedName name="CI_lambda_i" localSheetId="10">PCA!$X$2</definedName>
    <definedName name="clear" localSheetId="9">CanCorr!$B$1</definedName>
    <definedName name="clear" localSheetId="3">Cov2Correl!$A$1</definedName>
    <definedName name="clear" localSheetId="7">LM!$B$1</definedName>
    <definedName name="clear" localSheetId="5">'Many-Covs'!$A$5</definedName>
    <definedName name="clear" localSheetId="4">'One-Cov'!$P$1</definedName>
    <definedName name="clear" localSheetId="10">PCA!$B$1</definedName>
    <definedName name="clear" localSheetId="0">Pivot!$R$1</definedName>
    <definedName name="Clear" localSheetId="14">Rand!$A$4</definedName>
    <definedName name="clear" localSheetId="6">Tsquare!$B$1</definedName>
    <definedName name="clear" localSheetId="2">'txt-Paster'!$A$21</definedName>
    <definedName name="clear_all" localSheetId="8">Correl!$A$1</definedName>
    <definedName name="clear_all" localSheetId="12">Discrim!$B$1</definedName>
    <definedName name="clear_all" localSheetId="11">Factor!$B$1</definedName>
    <definedName name="clear_charts" localSheetId="0">Pivot!$P$1</definedName>
    <definedName name="clear_multiple_regression_data" localSheetId="8">Correl!$G$25</definedName>
    <definedName name="Clear_Paste_Split" localSheetId="3">Cov2Correl!$A$3</definedName>
    <definedName name="ClearStart" localSheetId="14">Rand!$A$5</definedName>
    <definedName name="complete_Covariance" localSheetId="3">Cov2Correl!$L$1</definedName>
    <definedName name="consecutive_delimitor" localSheetId="2">'txt-Paster'!$A$17</definedName>
    <definedName name="Copy_Working_Data" localSheetId="7">LM!$L$1</definedName>
    <definedName name="copyall" localSheetId="3">Cov2Correl!$O$1</definedName>
    <definedName name="copyAll" localSheetId="4">Cov2Correl!$O$1</definedName>
    <definedName name="correlAddr" localSheetId="3">Cov2Correl!$B$10:$C$11</definedName>
    <definedName name="correladdr" localSheetId="4">'One-Cov'!$B$73:$K$82</definedName>
    <definedName name="covAddr" localSheetId="3">Cov2Correl!$B$4:$C$5</definedName>
    <definedName name="covAddr" localSheetId="4">'One-Cov'!$B$51:$K$60</definedName>
    <definedName name="covhypoaddr" localSheetId="4">'One-Cov'!$O$51:$X$60</definedName>
    <definedName name="CVUnequalCov" localSheetId="5">'Many-Covs'!$Q$8</definedName>
    <definedName name="d" localSheetId="7">LM!#REF!</definedName>
    <definedName name="diff" localSheetId="5">'Many-Covs'!$M$5:$P$5</definedName>
    <definedName name="DistPar1" localSheetId="14">Rand!$D$1</definedName>
    <definedName name="DistPar2" localSheetId="14">Rand!$E$1</definedName>
    <definedName name="DistPar3" localSheetId="14">Rand!$F$1</definedName>
    <definedName name="DistPar4" localSheetId="14">Rand!$G$1</definedName>
    <definedName name="DistPar5" localSheetId="14">Rand!$H$1</definedName>
    <definedName name="E_CSSP" localSheetId="7">LM!#REF!</definedName>
    <definedName name="E_CSSP" localSheetId="15">temp!$H$32:$J$34</definedName>
    <definedName name="equal_small_eigval_chisq" localSheetId="10">PCA!$R$2</definedName>
    <definedName name="F" localSheetId="6">Tsquare!$L$2</definedName>
    <definedName name="fetch_pivot" localSheetId="5">'Many-Covs'!$A$1</definedName>
    <definedName name="g" localSheetId="4">'One-Cov'!$C$4</definedName>
    <definedName name="g_lambda" localSheetId="10">PCA!$J$2</definedName>
    <definedName name="g_lambda_hi" localSheetId="10">PCA!$M$2</definedName>
    <definedName name="Generate" localSheetId="14">Rand!$A$7</definedName>
    <definedName name="getCorrel" localSheetId="3">Cov2Correl!$H$1</definedName>
    <definedName name="getCovariance" localSheetId="0">Pivot!$F$1</definedName>
    <definedName name="getdim" localSheetId="3">Cov2Correl!$D$1</definedName>
    <definedName name="h" localSheetId="7">LM!#REF!</definedName>
    <definedName name="H_CSSP" localSheetId="7">LM!#REF!</definedName>
    <definedName name="H_CSSP" localSheetId="15">temp!$H$38:$J$40</definedName>
    <definedName name="HotellingLawleyTrace" localSheetId="7">LM!#REF!</definedName>
    <definedName name="k" localSheetId="9">CanCorr!$H$2</definedName>
    <definedName name="k" localSheetId="12">Discrim!$E$2</definedName>
    <definedName name="k" localSheetId="7">LM!$F$2</definedName>
    <definedName name="k" localSheetId="5">'Many-Covs'!$B$2</definedName>
    <definedName name="k" localSheetId="4">'One-Cov'!$B$40</definedName>
    <definedName name="kc" localSheetId="7">LM!$E$2</definedName>
    <definedName name="lb_lambda" localSheetId="10">PCA!$Z$2</definedName>
    <definedName name="Left_to_data_headers" localSheetId="9">CanCorr!$A$4</definedName>
    <definedName name="Left2Data" localSheetId="12">Discrim!$A$4</definedName>
    <definedName name="Left2Data" localSheetId="11">Factor!$A$4</definedName>
    <definedName name="Left2Data" localSheetId="7">LM!$A$4</definedName>
    <definedName name="Left2Data" localSheetId="10">PCA!$A$4</definedName>
    <definedName name="Left2Data" localSheetId="6">Tsquare!$A$4</definedName>
    <definedName name="Left2Diff" localSheetId="5">'Many-Covs'!$L$5</definedName>
    <definedName name="leftto_cov_start" localSheetId="3">Cov2Correl!$A$4</definedName>
    <definedName name="Leftto_headersRowStart" localSheetId="2">'txt-Paster'!$A$1</definedName>
    <definedName name="ln_corr1" localSheetId="4">'One-Cov'!$G$10</definedName>
    <definedName name="LnDetS" localSheetId="5">'Many-Covs'!$B$8</definedName>
    <definedName name="LRT_First_Principle" localSheetId="4">'One-Cov'!$C$6</definedName>
    <definedName name="LRT_Improved" localSheetId="4">'One-Cov'!$C$12</definedName>
    <definedName name="m" localSheetId="12">Discrim!$F$2</definedName>
    <definedName name="m" localSheetId="11">Factor!$E$2</definedName>
    <definedName name="m" localSheetId="10">PCA!$H$2</definedName>
    <definedName name="m1_" localSheetId="7">LM!#REF!</definedName>
    <definedName name="m2_" localSheetId="7">LM!#REF!</definedName>
    <definedName name="make_table" localSheetId="2">'txt-Paster'!$A$11</definedName>
    <definedName name="manova" localSheetId="7">LM!$N$1</definedName>
    <definedName name="manova_a" localSheetId="7">LM!$P$2</definedName>
    <definedName name="manova_a" localSheetId="15">temp!$P$2</definedName>
    <definedName name="manova_b" localSheetId="7">LM!$Q$2</definedName>
    <definedName name="manova_b" localSheetId="15">temp!$Q$2</definedName>
    <definedName name="manova_d" localSheetId="7">LM!$Y$2</definedName>
    <definedName name="manova_d" localSheetId="15">temp!$Y$2</definedName>
    <definedName name="manova_g" localSheetId="7">LM!$O$2</definedName>
    <definedName name="manova_h" localSheetId="7">LM!$V$2</definedName>
    <definedName name="manova_h" localSheetId="15">temp!$V$2</definedName>
    <definedName name="manova_m1" localSheetId="7">LM!$W$2</definedName>
    <definedName name="manova_m1" localSheetId="15">temp!$W$2</definedName>
    <definedName name="manova_m2" localSheetId="7">LM!$X$2</definedName>
    <definedName name="manova_m2" localSheetId="15">temp!$X$2</definedName>
    <definedName name="manova_p" localSheetId="7">LM!#REF!</definedName>
    <definedName name="manova_q" localSheetId="7">LM!$T$2</definedName>
    <definedName name="manova_q" localSheetId="15">temp!$T$2</definedName>
    <definedName name="manova_r" localSheetId="7">LM!$R$2</definedName>
    <definedName name="manova_r" localSheetId="15">temp!$R$2</definedName>
    <definedName name="manova_s" localSheetId="7">LM!$U$2</definedName>
    <definedName name="manova_s" localSheetId="15">temp!$U$2</definedName>
    <definedName name="manova_t" localSheetId="7">LM!$S$2</definedName>
    <definedName name="manova_t" localSheetId="15">temp!$S$2</definedName>
    <definedName name="matrices" localSheetId="4">'One-Cov'!$A$51</definedName>
    <definedName name="Mean1" localSheetId="5">'Many-Covs'!$L$3</definedName>
    <definedName name="Mean2" localSheetId="5">'Many-Covs'!$L$4</definedName>
    <definedName name="mu0" localSheetId="6">Tsquare!$B$36:$E$36</definedName>
    <definedName name="multiple_correl" localSheetId="8">Correl!$A$25</definedName>
    <definedName name="multiple_df_SSE" localSheetId="8">Correl!$J$27</definedName>
    <definedName name="multiple_df_SSR" localSheetId="8">Correl!$H$27</definedName>
    <definedName name="multiple_F" localSheetId="8">Correl!$F$27</definedName>
    <definedName name="multiple_n" localSheetId="8">Correl!$B$27</definedName>
    <definedName name="multiple_p" localSheetId="8">Correl!$C$27</definedName>
    <definedName name="multiple_r" localSheetId="8">Correl!$D$27</definedName>
    <definedName name="multiple_SSE" localSheetId="8">Correl!$I$27</definedName>
    <definedName name="multiple_SSR" localSheetId="8">Correl!$G$27</definedName>
    <definedName name="mutiple_rsq" localSheetId="8">Correl!$E$27</definedName>
    <definedName name="n" localSheetId="9">CanCorr!$C$2</definedName>
    <definedName name="n" localSheetId="12">Discrim!$C$2</definedName>
    <definedName name="n" localSheetId="11">Factor!$C$2</definedName>
    <definedName name="n" localSheetId="7">LM!$C$2</definedName>
    <definedName name="n" localSheetId="5">'Many-Covs'!$D$2</definedName>
    <definedName name="n" localSheetId="4">'One-Cov'!$C$2</definedName>
    <definedName name="n" localSheetId="10">PCA!$C$2</definedName>
    <definedName name="n" localSheetId="0">Pivot!$D$2</definedName>
    <definedName name="n" localSheetId="6">Tsquare!$C$2</definedName>
    <definedName name="n1_" localSheetId="5">'Many-Covs'!$E$2</definedName>
    <definedName name="n2_" localSheetId="5">'Many-Covs'!$F$2</definedName>
    <definedName name="ncol" localSheetId="3">Cov2Correl!$C$2</definedName>
    <definedName name="nks" localSheetId="5">'Many-Covs'!$E$2:$F$2</definedName>
    <definedName name="nLn_Sighat" localSheetId="5">'Many-Covs'!$D$4</definedName>
    <definedName name="NormalityPlots" localSheetId="0">Pivot!$L$1</definedName>
    <definedName name="notepad" localSheetId="2">'txt-Paster'!$A$14</definedName>
    <definedName name="nrow" localSheetId="3">Cov2Correl!$C$1</definedName>
    <definedName name="NuUnequalCov" localSheetId="5">'Many-Covs'!$S$8</definedName>
    <definedName name="p" localSheetId="9">CanCorr!$F$2</definedName>
    <definedName name="p" localSheetId="12">Discrim!$D$2</definedName>
    <definedName name="p" localSheetId="11">Factor!$D$2</definedName>
    <definedName name="p" localSheetId="7">LM!$D$2</definedName>
    <definedName name="p" localSheetId="5">'Many-Covs'!$C$2</definedName>
    <definedName name="p" localSheetId="4">'One-Cov'!$B$2</definedName>
    <definedName name="p" localSheetId="10">PCA!$D$2</definedName>
    <definedName name="p" localSheetId="0">Pivot!$E$2</definedName>
    <definedName name="p" localSheetId="6">Tsquare!$D$2</definedName>
    <definedName name="p1_" localSheetId="4">'One-Cov'!$G$4</definedName>
    <definedName name="partial_0_df" localSheetId="8">Correl!$H$18</definedName>
    <definedName name="partial_0_t" localSheetId="8">Correl!$I$18</definedName>
    <definedName name="partial_n" localSheetId="8">Correl!$C$18</definedName>
    <definedName name="partial_q" localSheetId="8">Correl!$D$18</definedName>
    <definedName name="partial_r" localSheetId="8">Correl!$E$18</definedName>
    <definedName name="partial_rho0" localSheetId="8">Correl!$C$21</definedName>
    <definedName name="partial_ξ" localSheetId="8">Correl!$D$21</definedName>
    <definedName name="partial_ξ₀" localSheetId="8">Correl!$E$21</definedName>
    <definedName name="Paste_data_from_Pivot" localSheetId="9">CanCorr!$A$1</definedName>
    <definedName name="paste_Data_Matrix" localSheetId="8">Correl!$A$26</definedName>
    <definedName name="Paste_from_Pivot" localSheetId="12">Discrim!$A$1</definedName>
    <definedName name="Paste_from_Pivot" localSheetId="11">Factor!$A$1</definedName>
    <definedName name="Paste_from_Pivot" localSheetId="7">LM!$A$1</definedName>
    <definedName name="Paste_from_Pivot" localSheetId="10">PCA!$A$1</definedName>
    <definedName name="Paste_from_Pivot" localSheetId="6">Tsquare!$A$1</definedName>
    <definedName name="paste_matrices" localSheetId="4">'One-Cov'!$A$1</definedName>
    <definedName name="PasteClipboard" localSheetId="13">Data!$I$1</definedName>
    <definedName name="PillaiTrace" localSheetId="7">LM!#REF!</definedName>
    <definedName name="pis" localSheetId="4">'One-Cov'!$G$4:$H$4</definedName>
    <definedName name="PlotCov" localSheetId="3">Cov2Correl!$Q$1</definedName>
    <definedName name="pvalUnequalCov" localSheetId="5">'Many-Covs'!$R$8</definedName>
    <definedName name="q" localSheetId="9">CanCorr!$G$2</definedName>
    <definedName name="q" localSheetId="7">LM!#REF!</definedName>
    <definedName name="r_" localSheetId="12">Discrim!$G$2</definedName>
    <definedName name="r_" localSheetId="7">LM!#REF!</definedName>
    <definedName name="rb_lambda" localSheetId="10">PCA!$AA$2</definedName>
    <definedName name="RegF" localSheetId="7">LM!#REF!</definedName>
    <definedName name="RegF_df1" localSheetId="7">LM!#REF!</definedName>
    <definedName name="RegF_df2" localSheetId="7">LM!#REF!</definedName>
    <definedName name="RegF_pvalue" localSheetId="7">LM!#REF!</definedName>
    <definedName name="RegisterDatatable" localSheetId="13">Data!$L$1</definedName>
    <definedName name="RegisteredList" localSheetId="13">Data!$A$2</definedName>
    <definedName name="RegRsquare" localSheetId="7">LM!#REF!</definedName>
    <definedName name="Resubstitution" localSheetId="12">Discrim!$A$14</definedName>
    <definedName name="RoyGreatestRoot" localSheetId="7">LM!#REF!</definedName>
    <definedName name="run" localSheetId="12">Discrim!$A$10</definedName>
    <definedName name="Run" localSheetId="11">Factor!$A$7</definedName>
    <definedName name="run" localSheetId="0">Pivot!$A$1</definedName>
    <definedName name="s" localSheetId="7">LM!#REF!</definedName>
    <definedName name="S" localSheetId="5">'Many-Covs'!$I$17:$L$20</definedName>
    <definedName name="SampleSize" localSheetId="14">Rand!$C$2</definedName>
    <definedName name="SAS_MANOVA" localSheetId="7">LM!$G$1</definedName>
    <definedName name="scatter" localSheetId="12">Discrim!$A$7</definedName>
    <definedName name="sd_of_bi" localSheetId="8">Correl!$A$28</definedName>
    <definedName name="select" localSheetId="2">'txt-Paster'!$A$8</definedName>
    <definedName name="Select_with_x" localSheetId="11">Factor!$A$3</definedName>
    <definedName name="Select_with_x" localSheetId="10">PCA!$A$3</definedName>
    <definedName name="Select_y" localSheetId="6">Tsquare!$A$3</definedName>
    <definedName name="Select_y_or_x_or_c" localSheetId="7">LM!$A$3</definedName>
    <definedName name="SelectDist" localSheetId="14">Rand!$A$1</definedName>
    <definedName name="selector" localSheetId="4">'One-Cov'!$E$1</definedName>
    <definedName name="simple_Data" localSheetId="8">Correl!$B$2</definedName>
    <definedName name="simple_DeterminePar" localSheetId="8">Correl!$B$4</definedName>
    <definedName name="simple_n" localSheetId="8">Correl!$C$5</definedName>
    <definedName name="simple_r" localSheetId="8">Correl!$D$5</definedName>
    <definedName name="Simple_Regression" localSheetId="8">Correl!$E$5:$L$5</definedName>
    <definedName name="simple_rho0" localSheetId="8">Correl!$C$14</definedName>
    <definedName name="simple_x" localSheetId="8">Correl!$C$2</definedName>
    <definedName name="simple_y" localSheetId="8">Correl!$C$3</definedName>
    <definedName name="split" localSheetId="2">'txt-Paster'!$A$4</definedName>
    <definedName name="startdata" localSheetId="5">'Many-Covs'!$A$9</definedName>
    <definedName name="studentize" localSheetId="0">Pivot!$H$1</definedName>
    <definedName name="sum_ni" localSheetId="5">'Many-Covs'!$C$4</definedName>
    <definedName name="sum_ni_1_LnSi" localSheetId="5">'Many-Covs'!$E$8</definedName>
    <definedName name="sum_niLnSighat" localSheetId="5">'Many-Covs'!$F$4</definedName>
    <definedName name="sum_p_i" localSheetId="4">'One-Cov'!$F$4</definedName>
    <definedName name="t" localSheetId="7">LM!#REF!</definedName>
    <definedName name="T_row" localSheetId="6">Tsquare!$G$2</definedName>
    <definedName name="tests_based_on" localSheetId="10">PCA!$E$2</definedName>
    <definedName name="Tmu0" localSheetId="6">Tsquare!$L$6:$M$6</definedName>
    <definedName name="TopLeft_to_Datamatrix" localSheetId="8">Correl!$A$30</definedName>
    <definedName name="total_var" localSheetId="10">PCA!$G$2</definedName>
    <definedName name="Transformer" localSheetId="6">Tsquare!$B$39:$E$40</definedName>
    <definedName name="Tsq" localSheetId="6">Tsquare!$I$2</definedName>
    <definedName name="TsqEqualCov" localSheetId="5">'Many-Covs'!$M$8</definedName>
    <definedName name="TsqUnequalCov" localSheetId="5">'Many-Covs'!$P$8</definedName>
    <definedName name="Tx" localSheetId="7">LM!#REF!</definedName>
    <definedName name="Tx_row" localSheetId="7">LM!$K$2</definedName>
    <definedName name="TxData" localSheetId="7">LM!#REF!</definedName>
    <definedName name="Ty" localSheetId="7">LM!#REF!</definedName>
    <definedName name="Ty" localSheetId="6">Tsquare!$H$5:$I$32</definedName>
    <definedName name="Ty_Overall_Mean">LM!#REF!</definedName>
    <definedName name="Ty_Pred">LM!#REF!</definedName>
    <definedName name="Ty_Resid">LM!#REF!</definedName>
    <definedName name="Ty_row" localSheetId="7">LM!$J$2</definedName>
    <definedName name="Ty_row" localSheetId="15">temp!$J$2</definedName>
    <definedName name="TyData" localSheetId="7">LM!#REF!</definedName>
    <definedName name="U" localSheetId="5">'Many-Covs'!$I$23:$L$26</definedName>
    <definedName name="var_pct" localSheetId="10">PCA!$I$2</definedName>
    <definedName name="vcount" localSheetId="9">CanCorr!$D$2</definedName>
    <definedName name="vowel.train" localSheetId="15">temp!$A$3:$A$532</definedName>
    <definedName name="vowel.train_1" localSheetId="15">temp!$A$1064:$A$1593</definedName>
    <definedName name="wcount" localSheetId="9">CanCorr!$E$2</definedName>
    <definedName name="Wilk_s_Lambda" localSheetId="9">CanCorr!$J$2</definedName>
    <definedName name="WilksLambda" localSheetId="7">LM!#REF!</definedName>
    <definedName name="WorkingData" localSheetId="7">LM!$Y$4:$AD$4</definedName>
    <definedName name="WorkingDataBody" localSheetId="7">LM!#REF!</definedName>
    <definedName name="xbar1" localSheetId="5">'Many-Covs'!$M$3:$P$3</definedName>
    <definedName name="xbar2" localSheetId="5">'Many-Covs'!$M$4:$P$4</definedName>
  </definedNames>
  <calcPr calcId="171027"/>
  <pivotCaches>
    <pivotCache cacheId="4" r:id="rId18"/>
  </pivotCaches>
  <extLst>
    <ext xmlns:mx="http://schemas.microsoft.com/office/mac/excel/2008/main" uri="{7523E5D3-25F3-A5E0-1632-64F254C22452}">
      <mx:ArchID Flags="2"/>
    </ext>
  </extLst>
</workbook>
</file>

<file path=xl/calcChain.xml><?xml version="1.0" encoding="utf-8"?>
<calcChain xmlns="http://schemas.openxmlformats.org/spreadsheetml/2006/main">
  <c r="BP5" i="11" l="1" a="1"/>
  <c r="BP5" i="11" s="1"/>
  <c r="BJ5" i="11" a="1"/>
  <c r="BJ5" i="11" s="1"/>
  <c r="Z75" i="11" a="1"/>
  <c r="AD75" i="11" s="1"/>
  <c r="Z75" i="11"/>
  <c r="AA75" i="11"/>
  <c r="AB75" i="11"/>
  <c r="AC75" i="11"/>
  <c r="AE75" i="11"/>
  <c r="AG75" i="11"/>
  <c r="AH75" i="11"/>
  <c r="AI75" i="11"/>
  <c r="Z76" i="11"/>
  <c r="AA76" i="11"/>
  <c r="AB76" i="11"/>
  <c r="AC76" i="11"/>
  <c r="AD76" i="11"/>
  <c r="AE76" i="11"/>
  <c r="AG76" i="11"/>
  <c r="Z77" i="11"/>
  <c r="AA77" i="11"/>
  <c r="AB77" i="11"/>
  <c r="AC77" i="11"/>
  <c r="AD77" i="11"/>
  <c r="AE77" i="11"/>
  <c r="AF77" i="11"/>
  <c r="AG77" i="11"/>
  <c r="AI77" i="11"/>
  <c r="AB78" i="11"/>
  <c r="AC78" i="11"/>
  <c r="AE78" i="11"/>
  <c r="AF78" i="11"/>
  <c r="AG78" i="11"/>
  <c r="AH78" i="11"/>
  <c r="AI78" i="11"/>
  <c r="AA79" i="11"/>
  <c r="AD79" i="11"/>
  <c r="AE79" i="11"/>
  <c r="AG79" i="11"/>
  <c r="AH79" i="11"/>
  <c r="AI79" i="11"/>
  <c r="Z80" i="11"/>
  <c r="AA80" i="11"/>
  <c r="AC80" i="11"/>
  <c r="AF80" i="11"/>
  <c r="AG80" i="11"/>
  <c r="AI80" i="11"/>
  <c r="Z81" i="11"/>
  <c r="AA81" i="11"/>
  <c r="AB81" i="11"/>
  <c r="AC81" i="11"/>
  <c r="AE81" i="11"/>
  <c r="AH81" i="11"/>
  <c r="AI81" i="11"/>
  <c r="AA82" i="11"/>
  <c r="AB82" i="11"/>
  <c r="AC82" i="11"/>
  <c r="AD82" i="11"/>
  <c r="AE82" i="11"/>
  <c r="AG82" i="11"/>
  <c r="AA83" i="11"/>
  <c r="AC83" i="11"/>
  <c r="AD83" i="11"/>
  <c r="AE83" i="11"/>
  <c r="AF83" i="11"/>
  <c r="AG83" i="11"/>
  <c r="AI83" i="11"/>
  <c r="AC84" i="11"/>
  <c r="AE84" i="11"/>
  <c r="AF84" i="11"/>
  <c r="AG84" i="11"/>
  <c r="AH84" i="11"/>
  <c r="AI84" i="11"/>
  <c r="AH72" i="11"/>
  <c r="AG72" i="11"/>
  <c r="AH71" i="11"/>
  <c r="AG71" i="11"/>
  <c r="AH70" i="11"/>
  <c r="AG70" i="11"/>
  <c r="AH69" i="11"/>
  <c r="AG69" i="11"/>
  <c r="AH68" i="11"/>
  <c r="AG68" i="11"/>
  <c r="AH67" i="11"/>
  <c r="AG67" i="11"/>
  <c r="AH66" i="11"/>
  <c r="AG66" i="11"/>
  <c r="AH65" i="11"/>
  <c r="AG65" i="11"/>
  <c r="AH64" i="11"/>
  <c r="AG64" i="11"/>
  <c r="AH63" i="11"/>
  <c r="AG63" i="11"/>
  <c r="O75" i="11" a="1"/>
  <c r="O75" i="11" s="1"/>
  <c r="Z72" i="11"/>
  <c r="Z71" i="11"/>
  <c r="Z70" i="11"/>
  <c r="Z69" i="11"/>
  <c r="Z68" i="11"/>
  <c r="Z67" i="11"/>
  <c r="Z66" i="11"/>
  <c r="Z65" i="11"/>
  <c r="Z64" i="11"/>
  <c r="Z63" i="11"/>
  <c r="O58" i="11"/>
  <c r="Y48" i="11"/>
  <c r="O57" i="11"/>
  <c r="X48" i="11"/>
  <c r="O56" i="11"/>
  <c r="W48" i="11"/>
  <c r="O55" i="11"/>
  <c r="V48" i="11"/>
  <c r="O54" i="11"/>
  <c r="U48" i="11"/>
  <c r="O53" i="11"/>
  <c r="T48" i="11"/>
  <c r="O52" i="11"/>
  <c r="S48" i="11"/>
  <c r="O51" i="11"/>
  <c r="R48" i="11"/>
  <c r="O50" i="11"/>
  <c r="Q48" i="11"/>
  <c r="O49" i="11"/>
  <c r="P48" i="11"/>
  <c r="BC5" i="11" a="1"/>
  <c r="BD5" i="11" s="1"/>
  <c r="BC5" i="11"/>
  <c r="BE5" i="11"/>
  <c r="BF5" i="11"/>
  <c r="BE7" i="11"/>
  <c r="BG7" i="11"/>
  <c r="BC8" i="11"/>
  <c r="BF9" i="11"/>
  <c r="BG9" i="11"/>
  <c r="BD10" i="11"/>
  <c r="BE10" i="11"/>
  <c r="BC12" i="11"/>
  <c r="BD12" i="11"/>
  <c r="BF12" i="11"/>
  <c r="BG12" i="11"/>
  <c r="BE14" i="11"/>
  <c r="BF14" i="11"/>
  <c r="BG14" i="11"/>
  <c r="BC15" i="11"/>
  <c r="BD15" i="11"/>
  <c r="BG16" i="11"/>
  <c r="BC17" i="11"/>
  <c r="BD17" i="11"/>
  <c r="BE17" i="11"/>
  <c r="BF17" i="11"/>
  <c r="BD19" i="11"/>
  <c r="BE19" i="11"/>
  <c r="BF19" i="11"/>
  <c r="BG19" i="11"/>
  <c r="BC20" i="11"/>
  <c r="BF21" i="11"/>
  <c r="BG21" i="11"/>
  <c r="BC22" i="11"/>
  <c r="BD22" i="11"/>
  <c r="BE22" i="11"/>
  <c r="BC24" i="11"/>
  <c r="BD24" i="11"/>
  <c r="BE24" i="11"/>
  <c r="BF24" i="11"/>
  <c r="BG24" i="11"/>
  <c r="BE26" i="11"/>
  <c r="BF26" i="11"/>
  <c r="BG26" i="11"/>
  <c r="BC27" i="11"/>
  <c r="BD27" i="11"/>
  <c r="BG28" i="11"/>
  <c r="BC29" i="11"/>
  <c r="BD29" i="11"/>
  <c r="BE29" i="11"/>
  <c r="BF29" i="11"/>
  <c r="BD31" i="11"/>
  <c r="BE31" i="11"/>
  <c r="BF31" i="11"/>
  <c r="BG31" i="11"/>
  <c r="BC32" i="11"/>
  <c r="BF33" i="11"/>
  <c r="BG33" i="11"/>
  <c r="BC34" i="11"/>
  <c r="BD34" i="11"/>
  <c r="BE34" i="11"/>
  <c r="BC36" i="11"/>
  <c r="BD36" i="11"/>
  <c r="BE36" i="11"/>
  <c r="BF36" i="11"/>
  <c r="BG36" i="11"/>
  <c r="BE38" i="11"/>
  <c r="BF38" i="11"/>
  <c r="BG38" i="11"/>
  <c r="AW5" i="11" a="1"/>
  <c r="BA5" i="11" s="1"/>
  <c r="AW5" i="11"/>
  <c r="AX5" i="11"/>
  <c r="AY5" i="11"/>
  <c r="AZ5" i="11"/>
  <c r="AY7" i="11"/>
  <c r="AZ7" i="11"/>
  <c r="BA7" i="11"/>
  <c r="AW8" i="11"/>
  <c r="AZ9" i="11"/>
  <c r="BA9" i="11"/>
  <c r="AW10" i="11"/>
  <c r="AX10" i="11"/>
  <c r="AY10" i="11"/>
  <c r="AW12" i="11"/>
  <c r="AX12" i="11"/>
  <c r="AY12" i="11"/>
  <c r="AZ12" i="11"/>
  <c r="BA12" i="11"/>
  <c r="AY14" i="11"/>
  <c r="AZ14" i="11"/>
  <c r="BA14" i="11"/>
  <c r="AW15" i="11"/>
  <c r="AX15" i="11"/>
  <c r="BA16" i="11"/>
  <c r="AW17" i="11"/>
  <c r="AX17" i="11"/>
  <c r="AY17" i="11"/>
  <c r="AZ17" i="11"/>
  <c r="AX19" i="11"/>
  <c r="AY19" i="11"/>
  <c r="AZ19" i="11"/>
  <c r="BA19" i="11"/>
  <c r="AW20" i="11"/>
  <c r="AZ21" i="11"/>
  <c r="BA21" i="11"/>
  <c r="AW22" i="11"/>
  <c r="AX22" i="11"/>
  <c r="AY22" i="11"/>
  <c r="AW24" i="11"/>
  <c r="AX24" i="11"/>
  <c r="AY24" i="11"/>
  <c r="AZ24" i="11"/>
  <c r="BA24" i="11"/>
  <c r="AY26" i="11"/>
  <c r="AZ26" i="11"/>
  <c r="BA26" i="11"/>
  <c r="AW27" i="11"/>
  <c r="AX27" i="11"/>
  <c r="BA28" i="11"/>
  <c r="AW29" i="11"/>
  <c r="AX29" i="11"/>
  <c r="AY29" i="11"/>
  <c r="AZ29" i="11"/>
  <c r="AX31" i="11"/>
  <c r="AY31" i="11"/>
  <c r="AZ31" i="11"/>
  <c r="BA31" i="11"/>
  <c r="AW32" i="11"/>
  <c r="AZ33" i="11"/>
  <c r="BA33" i="11"/>
  <c r="AW34" i="11"/>
  <c r="AX34" i="11"/>
  <c r="AY34" i="11"/>
  <c r="AW36" i="11"/>
  <c r="AX36" i="11"/>
  <c r="AY36" i="11"/>
  <c r="AZ36" i="11"/>
  <c r="BA36" i="11"/>
  <c r="AY38" i="11"/>
  <c r="AZ38" i="11"/>
  <c r="BA38" i="11"/>
  <c r="Z35" i="11" a="1"/>
  <c r="AD35" i="11" s="1"/>
  <c r="AH32" i="11"/>
  <c r="AG32" i="11"/>
  <c r="AH31" i="11"/>
  <c r="AG31" i="11"/>
  <c r="AH30" i="11"/>
  <c r="AG30" i="11"/>
  <c r="AH29" i="11"/>
  <c r="AG29" i="11"/>
  <c r="AH28" i="11"/>
  <c r="AG28" i="11"/>
  <c r="AH27" i="11"/>
  <c r="AG27" i="11"/>
  <c r="AH26" i="11"/>
  <c r="AG26" i="11"/>
  <c r="AH25" i="11"/>
  <c r="AG25" i="11"/>
  <c r="AH24" i="11"/>
  <c r="AG24" i="11"/>
  <c r="AH23" i="11"/>
  <c r="AG23" i="11"/>
  <c r="O35" i="11" a="1"/>
  <c r="O35" i="11" s="1"/>
  <c r="Z32" i="11"/>
  <c r="Z31" i="11"/>
  <c r="Z30" i="11"/>
  <c r="Z29" i="11"/>
  <c r="Z28" i="11"/>
  <c r="Z27" i="11"/>
  <c r="Z26" i="11"/>
  <c r="Z25" i="11"/>
  <c r="Z24" i="11"/>
  <c r="Z23" i="11"/>
  <c r="O18" i="11"/>
  <c r="Y8" i="11"/>
  <c r="O17" i="11"/>
  <c r="X8" i="11"/>
  <c r="O16" i="11"/>
  <c r="W8" i="11"/>
  <c r="O15" i="11"/>
  <c r="V8" i="11"/>
  <c r="O14" i="11"/>
  <c r="U8" i="11"/>
  <c r="O13" i="11"/>
  <c r="T8" i="11"/>
  <c r="O12" i="11"/>
  <c r="S8" i="11"/>
  <c r="O11" i="11"/>
  <c r="R8" i="11"/>
  <c r="O10" i="11"/>
  <c r="Q8" i="11"/>
  <c r="O9" i="11"/>
  <c r="P8" i="11"/>
  <c r="Y5" i="11"/>
  <c r="Y4" i="11"/>
  <c r="Y3" i="11"/>
  <c r="X5" i="11"/>
  <c r="X4" i="11"/>
  <c r="X3" i="11"/>
  <c r="W5" i="11"/>
  <c r="W4" i="11"/>
  <c r="W3" i="11"/>
  <c r="V5" i="11"/>
  <c r="V4" i="11"/>
  <c r="V3" i="11"/>
  <c r="U5" i="11"/>
  <c r="U4" i="11"/>
  <c r="U3" i="11"/>
  <c r="T5" i="11"/>
  <c r="T4" i="11"/>
  <c r="T3" i="11"/>
  <c r="S5" i="11"/>
  <c r="S4" i="11"/>
  <c r="S3" i="11"/>
  <c r="R5" i="11"/>
  <c r="R4" i="11"/>
  <c r="R3" i="11"/>
  <c r="Q5" i="11"/>
  <c r="Q4" i="11"/>
  <c r="Q3" i="11"/>
  <c r="P5" i="11"/>
  <c r="P4" i="11"/>
  <c r="P3" i="11"/>
  <c r="E2" i="1"/>
  <c r="D2" i="1"/>
  <c r="C7" i="4" a="1"/>
  <c r="K15" i="23"/>
  <c r="M13" i="23"/>
  <c r="M5" i="23"/>
  <c r="M4" i="23"/>
  <c r="K14" i="23"/>
  <c r="L13" i="23"/>
  <c r="L5" i="23"/>
  <c r="L4" i="23"/>
  <c r="H5" i="23" a="1"/>
  <c r="H5" i="23" s="1"/>
  <c r="E38" i="23"/>
  <c r="D38" i="23"/>
  <c r="C38" i="23"/>
  <c r="B38" i="23"/>
  <c r="E35" i="23"/>
  <c r="D35" i="23"/>
  <c r="C35" i="23"/>
  <c r="B35" i="23"/>
  <c r="AP63" i="11" a="1"/>
  <c r="AJ63" i="11" a="1"/>
  <c r="AA63" i="11" a="1"/>
  <c r="O61" i="11" a="1"/>
  <c r="AP23" i="11" a="1"/>
  <c r="AJ23" i="11" a="1"/>
  <c r="AA23" i="11" a="1"/>
  <c r="O21" i="11" a="1"/>
  <c r="B13" i="4" a="1"/>
  <c r="B7" i="4" a="1"/>
  <c r="L14" i="23" a="1"/>
  <c r="BQ38" i="11" l="1"/>
  <c r="BT35" i="11"/>
  <c r="BR33" i="11"/>
  <c r="BP31" i="11"/>
  <c r="BS28" i="11"/>
  <c r="BQ26" i="11"/>
  <c r="BT23" i="11"/>
  <c r="BR21" i="11"/>
  <c r="BP19" i="11"/>
  <c r="BS16" i="11"/>
  <c r="BQ14" i="11"/>
  <c r="BT11" i="11"/>
  <c r="BR9" i="11"/>
  <c r="BP7" i="11"/>
  <c r="BR14" i="11"/>
  <c r="BR38" i="11"/>
  <c r="BS33" i="11"/>
  <c r="BQ31" i="11"/>
  <c r="BT28" i="11"/>
  <c r="BR26" i="11"/>
  <c r="BP24" i="11"/>
  <c r="BS21" i="11"/>
  <c r="BT16" i="11"/>
  <c r="BP12" i="11"/>
  <c r="BQ7" i="11"/>
  <c r="BP38" i="11"/>
  <c r="BS35" i="11"/>
  <c r="BQ33" i="11"/>
  <c r="BT30" i="11"/>
  <c r="BR28" i="11"/>
  <c r="BP26" i="11"/>
  <c r="BS23" i="11"/>
  <c r="BQ21" i="11"/>
  <c r="BT18" i="11"/>
  <c r="BR16" i="11"/>
  <c r="BP14" i="11"/>
  <c r="BS11" i="11"/>
  <c r="BQ9" i="11"/>
  <c r="BT6" i="11"/>
  <c r="BT37" i="11"/>
  <c r="BR35" i="11"/>
  <c r="BP33" i="11"/>
  <c r="BS30" i="11"/>
  <c r="BQ28" i="11"/>
  <c r="BT25" i="11"/>
  <c r="BR23" i="11"/>
  <c r="BP21" i="11"/>
  <c r="BS18" i="11"/>
  <c r="BQ16" i="11"/>
  <c r="BT13" i="11"/>
  <c r="BR11" i="11"/>
  <c r="BP9" i="11"/>
  <c r="BS6" i="11"/>
  <c r="BS37" i="11"/>
  <c r="BQ35" i="11"/>
  <c r="BT32" i="11"/>
  <c r="BR30" i="11"/>
  <c r="BP28" i="11"/>
  <c r="BS25" i="11"/>
  <c r="BQ23" i="11"/>
  <c r="BT20" i="11"/>
  <c r="BR18" i="11"/>
  <c r="BP16" i="11"/>
  <c r="BS13" i="11"/>
  <c r="BQ11" i="11"/>
  <c r="BT8" i="11"/>
  <c r="BR6" i="11"/>
  <c r="BR37" i="11"/>
  <c r="BP35" i="11"/>
  <c r="BS32" i="11"/>
  <c r="BQ30" i="11"/>
  <c r="BT27" i="11"/>
  <c r="BR25" i="11"/>
  <c r="BP23" i="11"/>
  <c r="BS20" i="11"/>
  <c r="BQ18" i="11"/>
  <c r="BT15" i="11"/>
  <c r="BR13" i="11"/>
  <c r="BP11" i="11"/>
  <c r="BS8" i="11"/>
  <c r="BQ6" i="11"/>
  <c r="BQ19" i="11"/>
  <c r="BT34" i="11"/>
  <c r="BP30" i="11"/>
  <c r="BQ25" i="11"/>
  <c r="BR20" i="11"/>
  <c r="BS15" i="11"/>
  <c r="BT10" i="11"/>
  <c r="BP6" i="11"/>
  <c r="BP37" i="11"/>
  <c r="BS34" i="11"/>
  <c r="BQ32" i="11"/>
  <c r="BT29" i="11"/>
  <c r="BR27" i="11"/>
  <c r="BP25" i="11"/>
  <c r="BS22" i="11"/>
  <c r="BQ20" i="11"/>
  <c r="BT17" i="11"/>
  <c r="BR15" i="11"/>
  <c r="BP13" i="11"/>
  <c r="BS10" i="11"/>
  <c r="BQ8" i="11"/>
  <c r="BT5" i="11"/>
  <c r="BQ34" i="11"/>
  <c r="BP27" i="11"/>
  <c r="BS24" i="11"/>
  <c r="BT19" i="11"/>
  <c r="BR17" i="11"/>
  <c r="BP15" i="11"/>
  <c r="BS12" i="11"/>
  <c r="BQ10" i="11"/>
  <c r="BT7" i="11"/>
  <c r="BR5" i="11"/>
  <c r="BP36" i="11"/>
  <c r="BS9" i="11"/>
  <c r="BQ37" i="11"/>
  <c r="BR32" i="11"/>
  <c r="BS27" i="11"/>
  <c r="BT22" i="11"/>
  <c r="BP18" i="11"/>
  <c r="BQ13" i="11"/>
  <c r="BR8" i="11"/>
  <c r="BT36" i="11"/>
  <c r="BR34" i="11"/>
  <c r="BP32" i="11"/>
  <c r="BS29" i="11"/>
  <c r="BQ27" i="11"/>
  <c r="BT24" i="11"/>
  <c r="BR22" i="11"/>
  <c r="BP20" i="11"/>
  <c r="BS17" i="11"/>
  <c r="BQ15" i="11"/>
  <c r="BT12" i="11"/>
  <c r="BR10" i="11"/>
  <c r="BP8" i="11"/>
  <c r="BS5" i="11"/>
  <c r="BS36" i="11"/>
  <c r="BT31" i="11"/>
  <c r="BR29" i="11"/>
  <c r="BQ22" i="11"/>
  <c r="BT38" i="11"/>
  <c r="BR36" i="11"/>
  <c r="BP34" i="11"/>
  <c r="BS31" i="11"/>
  <c r="BQ29" i="11"/>
  <c r="BT26" i="11"/>
  <c r="BR24" i="11"/>
  <c r="BP22" i="11"/>
  <c r="BS19" i="11"/>
  <c r="BQ17" i="11"/>
  <c r="BT14" i="11"/>
  <c r="BR12" i="11"/>
  <c r="BP10" i="11"/>
  <c r="BS7" i="11"/>
  <c r="BQ5" i="11"/>
  <c r="BS38" i="11"/>
  <c r="BQ36" i="11"/>
  <c r="BT33" i="11"/>
  <c r="BR31" i="11"/>
  <c r="BP29" i="11"/>
  <c r="BS26" i="11"/>
  <c r="BQ24" i="11"/>
  <c r="BT21" i="11"/>
  <c r="BR19" i="11"/>
  <c r="BP17" i="11"/>
  <c r="BS14" i="11"/>
  <c r="BQ12" i="11"/>
  <c r="BT9" i="11"/>
  <c r="BR7" i="11"/>
  <c r="BN24" i="11"/>
  <c r="BL10" i="11"/>
  <c r="BJ27" i="11"/>
  <c r="BN7" i="11"/>
  <c r="BK29" i="11"/>
  <c r="BM7" i="11"/>
  <c r="BN33" i="11"/>
  <c r="BN9" i="11"/>
  <c r="BL38" i="11"/>
  <c r="BJ36" i="11"/>
  <c r="BM33" i="11"/>
  <c r="BK31" i="11"/>
  <c r="BN28" i="11"/>
  <c r="BL26" i="11"/>
  <c r="BJ24" i="11"/>
  <c r="BM21" i="11"/>
  <c r="BK19" i="11"/>
  <c r="BN16" i="11"/>
  <c r="BL14" i="11"/>
  <c r="BJ12" i="11"/>
  <c r="BM9" i="11"/>
  <c r="BK7" i="11"/>
  <c r="BK38" i="11"/>
  <c r="BN35" i="11"/>
  <c r="BL33" i="11"/>
  <c r="BJ31" i="11"/>
  <c r="BM28" i="11"/>
  <c r="BK26" i="11"/>
  <c r="BN23" i="11"/>
  <c r="BL21" i="11"/>
  <c r="BJ19" i="11"/>
  <c r="BM16" i="11"/>
  <c r="BK14" i="11"/>
  <c r="BN11" i="11"/>
  <c r="BL9" i="11"/>
  <c r="BJ7" i="11"/>
  <c r="BN36" i="11"/>
  <c r="BK27" i="11"/>
  <c r="BL22" i="11"/>
  <c r="BJ20" i="11"/>
  <c r="BM17" i="11"/>
  <c r="BJ8" i="11"/>
  <c r="BK34" i="11"/>
  <c r="BN31" i="11"/>
  <c r="BM24" i="11"/>
  <c r="BK22" i="11"/>
  <c r="BN19" i="11"/>
  <c r="BL17" i="11"/>
  <c r="BL5" i="11"/>
  <c r="BJ34" i="11"/>
  <c r="BM31" i="11"/>
  <c r="BL24" i="11"/>
  <c r="BJ22" i="11"/>
  <c r="BM19" i="11"/>
  <c r="BK17" i="11"/>
  <c r="BN14" i="11"/>
  <c r="BL12" i="11"/>
  <c r="BK5" i="11"/>
  <c r="BK36" i="11"/>
  <c r="BL31" i="11"/>
  <c r="BM26" i="11"/>
  <c r="BK12" i="11"/>
  <c r="BJ38" i="11"/>
  <c r="BM35" i="11"/>
  <c r="BK33" i="11"/>
  <c r="BN30" i="11"/>
  <c r="BL28" i="11"/>
  <c r="BJ26" i="11"/>
  <c r="BM23" i="11"/>
  <c r="BK21" i="11"/>
  <c r="BN18" i="11"/>
  <c r="BL16" i="11"/>
  <c r="BJ14" i="11"/>
  <c r="BM11" i="11"/>
  <c r="BK9" i="11"/>
  <c r="BN6" i="11"/>
  <c r="BN37" i="11"/>
  <c r="BL35" i="11"/>
  <c r="BJ33" i="11"/>
  <c r="BM30" i="11"/>
  <c r="BK28" i="11"/>
  <c r="BN25" i="11"/>
  <c r="BL23" i="11"/>
  <c r="BJ21" i="11"/>
  <c r="BM18" i="11"/>
  <c r="BK16" i="11"/>
  <c r="BN13" i="11"/>
  <c r="BL11" i="11"/>
  <c r="BJ9" i="11"/>
  <c r="BM6" i="11"/>
  <c r="BM37" i="11"/>
  <c r="BK35" i="11"/>
  <c r="BN32" i="11"/>
  <c r="BL30" i="11"/>
  <c r="BJ28" i="11"/>
  <c r="BM25" i="11"/>
  <c r="BK23" i="11"/>
  <c r="BN20" i="11"/>
  <c r="BL18" i="11"/>
  <c r="BJ16" i="11"/>
  <c r="BM13" i="11"/>
  <c r="BK11" i="11"/>
  <c r="BN8" i="11"/>
  <c r="BL6" i="11"/>
  <c r="BL37" i="11"/>
  <c r="BJ35" i="11"/>
  <c r="BM32" i="11"/>
  <c r="BK30" i="11"/>
  <c r="BN27" i="11"/>
  <c r="BL25" i="11"/>
  <c r="BJ23" i="11"/>
  <c r="BM20" i="11"/>
  <c r="BK18" i="11"/>
  <c r="BN15" i="11"/>
  <c r="BL13" i="11"/>
  <c r="BJ11" i="11"/>
  <c r="BM8" i="11"/>
  <c r="BK6" i="11"/>
  <c r="BJ32" i="11"/>
  <c r="BK15" i="11"/>
  <c r="BM12" i="11"/>
  <c r="BM29" i="11"/>
  <c r="BM5" i="11"/>
  <c r="BL29" i="11"/>
  <c r="BK10" i="11"/>
  <c r="BN38" i="11"/>
  <c r="BN26" i="11"/>
  <c r="BJ10" i="11"/>
  <c r="BM38" i="11"/>
  <c r="BL7" i="11"/>
  <c r="BK37" i="11"/>
  <c r="BN34" i="11"/>
  <c r="BL32" i="11"/>
  <c r="BJ30" i="11"/>
  <c r="BM27" i="11"/>
  <c r="BK25" i="11"/>
  <c r="BN22" i="11"/>
  <c r="BL20" i="11"/>
  <c r="BJ18" i="11"/>
  <c r="BM15" i="11"/>
  <c r="BK13" i="11"/>
  <c r="BN10" i="11"/>
  <c r="BL8" i="11"/>
  <c r="BJ6" i="11"/>
  <c r="BJ37" i="11"/>
  <c r="BM34" i="11"/>
  <c r="BK32" i="11"/>
  <c r="BN29" i="11"/>
  <c r="BL27" i="11"/>
  <c r="BJ25" i="11"/>
  <c r="BM22" i="11"/>
  <c r="BK20" i="11"/>
  <c r="BN17" i="11"/>
  <c r="BL15" i="11"/>
  <c r="BJ13" i="11"/>
  <c r="BM10" i="11"/>
  <c r="BK8" i="11"/>
  <c r="BN5" i="11"/>
  <c r="BL34" i="11"/>
  <c r="BN12" i="11"/>
  <c r="BM36" i="11"/>
  <c r="BJ15" i="11"/>
  <c r="BL36" i="11"/>
  <c r="BJ29" i="11"/>
  <c r="BK24" i="11"/>
  <c r="BN21" i="11"/>
  <c r="BL19" i="11"/>
  <c r="BJ17" i="11"/>
  <c r="BM14" i="11"/>
  <c r="AQ65" i="11"/>
  <c r="AS67" i="11"/>
  <c r="AP70" i="11"/>
  <c r="AR72" i="11"/>
  <c r="AP63" i="11"/>
  <c r="AR65" i="11"/>
  <c r="AT67" i="11"/>
  <c r="AQ70" i="11"/>
  <c r="AS72" i="11"/>
  <c r="AQ63" i="11"/>
  <c r="AS65" i="11"/>
  <c r="AP68" i="11"/>
  <c r="AR70" i="11"/>
  <c r="AT72" i="11"/>
  <c r="AR63" i="11"/>
  <c r="AQ68" i="11"/>
  <c r="AS70" i="11"/>
  <c r="AS63" i="11"/>
  <c r="AR68" i="11"/>
  <c r="AT70" i="11"/>
  <c r="AT63" i="11"/>
  <c r="AQ66" i="11"/>
  <c r="AS68" i="11"/>
  <c r="AP71" i="11"/>
  <c r="AP67" i="11"/>
  <c r="AQ67" i="11"/>
  <c r="AP64" i="11"/>
  <c r="AR66" i="11"/>
  <c r="AT68" i="11"/>
  <c r="AQ71" i="11"/>
  <c r="AQ64" i="11"/>
  <c r="AS66" i="11"/>
  <c r="AP69" i="11"/>
  <c r="AR71" i="11"/>
  <c r="AR64" i="11"/>
  <c r="AT66" i="11"/>
  <c r="AQ69" i="11"/>
  <c r="AS71" i="11"/>
  <c r="AS64" i="11"/>
  <c r="AR69" i="11"/>
  <c r="AT71" i="11"/>
  <c r="AT64" i="11"/>
  <c r="AS69" i="11"/>
  <c r="AP72" i="11"/>
  <c r="AP65" i="11"/>
  <c r="AR67" i="11"/>
  <c r="AT69" i="11"/>
  <c r="AQ72" i="11"/>
  <c r="AT65" i="11"/>
  <c r="AP66" i="11"/>
  <c r="AK65" i="11"/>
  <c r="AM67" i="11"/>
  <c r="AJ70" i="11"/>
  <c r="AL72" i="11"/>
  <c r="AJ63" i="11"/>
  <c r="AL65" i="11"/>
  <c r="AN67" i="11"/>
  <c r="AK70" i="11"/>
  <c r="AM72" i="11"/>
  <c r="AK63" i="11"/>
  <c r="AM65" i="11"/>
  <c r="AJ68" i="11"/>
  <c r="AL70" i="11"/>
  <c r="AN72" i="11"/>
  <c r="AL63" i="11"/>
  <c r="AN65" i="11"/>
  <c r="AK68" i="11"/>
  <c r="AM70" i="11"/>
  <c r="AM63" i="11"/>
  <c r="AJ66" i="11"/>
  <c r="AL68" i="11"/>
  <c r="AN70" i="11"/>
  <c r="AN63" i="11"/>
  <c r="AK66" i="11"/>
  <c r="AM68" i="11"/>
  <c r="AJ71" i="11"/>
  <c r="AJ64" i="11"/>
  <c r="AL66" i="11"/>
  <c r="AN68" i="11"/>
  <c r="AK71" i="11"/>
  <c r="AK64" i="11"/>
  <c r="AM66" i="11"/>
  <c r="AJ69" i="11"/>
  <c r="AL71" i="11"/>
  <c r="AL64" i="11"/>
  <c r="AN66" i="11"/>
  <c r="AK69" i="11"/>
  <c r="AM71" i="11"/>
  <c r="AM64" i="11"/>
  <c r="AJ67" i="11"/>
  <c r="AL69" i="11"/>
  <c r="AN71" i="11"/>
  <c r="AN64" i="11"/>
  <c r="AK67" i="11"/>
  <c r="AM69" i="11"/>
  <c r="AJ72" i="11"/>
  <c r="AJ65" i="11"/>
  <c r="AL67" i="11"/>
  <c r="AN69" i="11"/>
  <c r="AK72" i="11"/>
  <c r="AD84" i="11"/>
  <c r="AB83" i="11"/>
  <c r="Z82" i="11"/>
  <c r="AH80" i="11"/>
  <c r="AF79" i="11"/>
  <c r="AD78" i="11"/>
  <c r="AB84" i="11"/>
  <c r="Z83" i="11"/>
  <c r="AA84" i="11"/>
  <c r="AI82" i="11"/>
  <c r="AG81" i="11"/>
  <c r="AE80" i="11"/>
  <c r="AC79" i="11"/>
  <c r="AA78" i="11"/>
  <c r="AI76" i="11"/>
  <c r="Z84" i="11"/>
  <c r="AH82" i="11"/>
  <c r="AF81" i="11"/>
  <c r="AD80" i="11"/>
  <c r="AB79" i="11"/>
  <c r="Z78" i="11"/>
  <c r="AH76" i="11"/>
  <c r="AF75" i="11"/>
  <c r="AH83" i="11"/>
  <c r="AF82" i="11"/>
  <c r="AD81" i="11"/>
  <c r="AB80" i="11"/>
  <c r="Z79" i="11"/>
  <c r="AH77" i="11"/>
  <c r="AF76" i="11"/>
  <c r="T84" i="11"/>
  <c r="R83" i="11"/>
  <c r="P82" i="11"/>
  <c r="X80" i="11"/>
  <c r="V79" i="11"/>
  <c r="T78" i="11"/>
  <c r="P76" i="11"/>
  <c r="Q83" i="11"/>
  <c r="W80" i="11"/>
  <c r="S78" i="11"/>
  <c r="Q77" i="11"/>
  <c r="R84" i="11"/>
  <c r="V80" i="11"/>
  <c r="X75" i="11"/>
  <c r="O83" i="11"/>
  <c r="U80" i="11"/>
  <c r="Q78" i="11"/>
  <c r="W75" i="11"/>
  <c r="P84" i="11"/>
  <c r="X82" i="11"/>
  <c r="V81" i="11"/>
  <c r="T80" i="11"/>
  <c r="R79" i="11"/>
  <c r="P78" i="11"/>
  <c r="X76" i="11"/>
  <c r="V75" i="11"/>
  <c r="O84" i="11"/>
  <c r="W82" i="11"/>
  <c r="U81" i="11"/>
  <c r="S80" i="11"/>
  <c r="Q79" i="11"/>
  <c r="O78" i="11"/>
  <c r="W76" i="11"/>
  <c r="U75" i="11"/>
  <c r="R77" i="11"/>
  <c r="X81" i="11"/>
  <c r="S84" i="11"/>
  <c r="O82" i="11"/>
  <c r="U79" i="11"/>
  <c r="O76" i="11"/>
  <c r="P83" i="11"/>
  <c r="T79" i="11"/>
  <c r="R78" i="11"/>
  <c r="P77" i="11"/>
  <c r="Q84" i="11"/>
  <c r="W81" i="11"/>
  <c r="S79" i="11"/>
  <c r="O77" i="11"/>
  <c r="X83" i="11"/>
  <c r="V82" i="11"/>
  <c r="T81" i="11"/>
  <c r="R80" i="11"/>
  <c r="P79" i="11"/>
  <c r="X77" i="11"/>
  <c r="V76" i="11"/>
  <c r="T75" i="11"/>
  <c r="W83" i="11"/>
  <c r="U82" i="11"/>
  <c r="S81" i="11"/>
  <c r="Q80" i="11"/>
  <c r="O79" i="11"/>
  <c r="W77" i="11"/>
  <c r="U76" i="11"/>
  <c r="S75" i="11"/>
  <c r="X84" i="11"/>
  <c r="V83" i="11"/>
  <c r="T82" i="11"/>
  <c r="R81" i="11"/>
  <c r="P80" i="11"/>
  <c r="X78" i="11"/>
  <c r="V77" i="11"/>
  <c r="T76" i="11"/>
  <c r="R75" i="11"/>
  <c r="W84" i="11"/>
  <c r="U83" i="11"/>
  <c r="S82" i="11"/>
  <c r="Q81" i="11"/>
  <c r="O80" i="11"/>
  <c r="W78" i="11"/>
  <c r="U77" i="11"/>
  <c r="S76" i="11"/>
  <c r="Q75" i="11"/>
  <c r="V84" i="11"/>
  <c r="T83" i="11"/>
  <c r="R82" i="11"/>
  <c r="P81" i="11"/>
  <c r="X79" i="11"/>
  <c r="V78" i="11"/>
  <c r="T77" i="11"/>
  <c r="R76" i="11"/>
  <c r="P75" i="11"/>
  <c r="U84" i="11"/>
  <c r="S83" i="11"/>
  <c r="Q82" i="11"/>
  <c r="O81" i="11"/>
  <c r="W79" i="11"/>
  <c r="U78" i="11"/>
  <c r="S77" i="11"/>
  <c r="Q76" i="11"/>
  <c r="AA63" i="11"/>
  <c r="AC65" i="11"/>
  <c r="AE67" i="11"/>
  <c r="AB70" i="11"/>
  <c r="AD72" i="11"/>
  <c r="AB63" i="11"/>
  <c r="AD65" i="11"/>
  <c r="AA68" i="11"/>
  <c r="AC70" i="11"/>
  <c r="AE72" i="11"/>
  <c r="AC63" i="11"/>
  <c r="AE65" i="11"/>
  <c r="AB68" i="11"/>
  <c r="AD70" i="11"/>
  <c r="AD63" i="11"/>
  <c r="AA66" i="11"/>
  <c r="AC68" i="11"/>
  <c r="AE70" i="11"/>
  <c r="AE63" i="11"/>
  <c r="AB66" i="11"/>
  <c r="AD68" i="11"/>
  <c r="AA71" i="11"/>
  <c r="AA64" i="11"/>
  <c r="AC66" i="11"/>
  <c r="AE68" i="11"/>
  <c r="AB71" i="11"/>
  <c r="AB67" i="11"/>
  <c r="AD69" i="11"/>
  <c r="AA65" i="11"/>
  <c r="AB72" i="11"/>
  <c r="AB65" i="11"/>
  <c r="AD67" i="11"/>
  <c r="AA70" i="11"/>
  <c r="AC72" i="11"/>
  <c r="AB64" i="11"/>
  <c r="AD66" i="11"/>
  <c r="AA69" i="11"/>
  <c r="AC71" i="11"/>
  <c r="AC64" i="11"/>
  <c r="AE66" i="11"/>
  <c r="AB69" i="11"/>
  <c r="AD71" i="11"/>
  <c r="AD64" i="11"/>
  <c r="AA67" i="11"/>
  <c r="AC69" i="11"/>
  <c r="AE71" i="11"/>
  <c r="AE64" i="11"/>
  <c r="AA72" i="11"/>
  <c r="AC67" i="11"/>
  <c r="AE69" i="11"/>
  <c r="R61" i="11"/>
  <c r="T62" i="11"/>
  <c r="V63" i="11"/>
  <c r="X64" i="11"/>
  <c r="P66" i="11"/>
  <c r="R67" i="11"/>
  <c r="T68" i="11"/>
  <c r="V69" i="11"/>
  <c r="X70" i="11"/>
  <c r="P72" i="11"/>
  <c r="S61" i="11"/>
  <c r="U62" i="11"/>
  <c r="W63" i="11"/>
  <c r="O65" i="11"/>
  <c r="Q66" i="11"/>
  <c r="S67" i="11"/>
  <c r="U68" i="11"/>
  <c r="W69" i="11"/>
  <c r="O71" i="11"/>
  <c r="Q72" i="11"/>
  <c r="T61" i="11"/>
  <c r="V62" i="11"/>
  <c r="X63" i="11"/>
  <c r="P65" i="11"/>
  <c r="R66" i="11"/>
  <c r="T67" i="11"/>
  <c r="V68" i="11"/>
  <c r="X69" i="11"/>
  <c r="P71" i="11"/>
  <c r="R72" i="11"/>
  <c r="U61" i="11"/>
  <c r="W62" i="11"/>
  <c r="O64" i="11"/>
  <c r="Q65" i="11"/>
  <c r="S66" i="11"/>
  <c r="U67" i="11"/>
  <c r="W68" i="11"/>
  <c r="O70" i="11"/>
  <c r="Q71" i="11"/>
  <c r="S72" i="11"/>
  <c r="V61" i="11"/>
  <c r="X62" i="11"/>
  <c r="P64" i="11"/>
  <c r="R65" i="11"/>
  <c r="T66" i="11"/>
  <c r="V67" i="11"/>
  <c r="X68" i="11"/>
  <c r="P70" i="11"/>
  <c r="R71" i="11"/>
  <c r="T72" i="11"/>
  <c r="R62" i="11"/>
  <c r="T63" i="11"/>
  <c r="X65" i="11"/>
  <c r="R68" i="11"/>
  <c r="T69" i="11"/>
  <c r="X71" i="11"/>
  <c r="S62" i="11"/>
  <c r="O66" i="11"/>
  <c r="Q67" i="11"/>
  <c r="U69" i="11"/>
  <c r="O72" i="11"/>
  <c r="W61" i="11"/>
  <c r="O63" i="11"/>
  <c r="Q64" i="11"/>
  <c r="S65" i="11"/>
  <c r="U66" i="11"/>
  <c r="W67" i="11"/>
  <c r="O69" i="11"/>
  <c r="Q70" i="11"/>
  <c r="S71" i="11"/>
  <c r="U72" i="11"/>
  <c r="U63" i="11"/>
  <c r="X61" i="11"/>
  <c r="P63" i="11"/>
  <c r="R64" i="11"/>
  <c r="T65" i="11"/>
  <c r="V66" i="11"/>
  <c r="X67" i="11"/>
  <c r="P69" i="11"/>
  <c r="R70" i="11"/>
  <c r="T71" i="11"/>
  <c r="V72" i="11"/>
  <c r="O62" i="11"/>
  <c r="Q63" i="11"/>
  <c r="S64" i="11"/>
  <c r="U65" i="11"/>
  <c r="W66" i="11"/>
  <c r="O68" i="11"/>
  <c r="Q69" i="11"/>
  <c r="S70" i="11"/>
  <c r="U71" i="11"/>
  <c r="W72" i="11"/>
  <c r="P62" i="11"/>
  <c r="R63" i="11"/>
  <c r="T64" i="11"/>
  <c r="V65" i="11"/>
  <c r="X66" i="11"/>
  <c r="P68" i="11"/>
  <c r="R69" i="11"/>
  <c r="T70" i="11"/>
  <c r="V71" i="11"/>
  <c r="X72" i="11"/>
  <c r="O61" i="11"/>
  <c r="Q62" i="11"/>
  <c r="S63" i="11"/>
  <c r="U64" i="11"/>
  <c r="W65" i="11"/>
  <c r="O67" i="11"/>
  <c r="Q68" i="11"/>
  <c r="S69" i="11"/>
  <c r="U70" i="11"/>
  <c r="W71" i="11"/>
  <c r="P61" i="11"/>
  <c r="V64" i="11"/>
  <c r="P67" i="11"/>
  <c r="V70" i="11"/>
  <c r="Q61" i="11"/>
  <c r="W64" i="11"/>
  <c r="S68" i="11"/>
  <c r="W70" i="11"/>
  <c r="BD38" i="11"/>
  <c r="BG35" i="11"/>
  <c r="BE33" i="11"/>
  <c r="BC31" i="11"/>
  <c r="BF28" i="11"/>
  <c r="BD26" i="11"/>
  <c r="BG23" i="11"/>
  <c r="BE21" i="11"/>
  <c r="BC19" i="11"/>
  <c r="BF16" i="11"/>
  <c r="BD14" i="11"/>
  <c r="BG11" i="11"/>
  <c r="BE9" i="11"/>
  <c r="BC7" i="11"/>
  <c r="BD7" i="11"/>
  <c r="BC38" i="11"/>
  <c r="BF35" i="11"/>
  <c r="BD33" i="11"/>
  <c r="BG30" i="11"/>
  <c r="BE28" i="11"/>
  <c r="BC26" i="11"/>
  <c r="BF23" i="11"/>
  <c r="BD21" i="11"/>
  <c r="BG18" i="11"/>
  <c r="BE16" i="11"/>
  <c r="BC14" i="11"/>
  <c r="BF11" i="11"/>
  <c r="BD9" i="11"/>
  <c r="BG6" i="11"/>
  <c r="BG37" i="11"/>
  <c r="BE35" i="11"/>
  <c r="BC33" i="11"/>
  <c r="BF30" i="11"/>
  <c r="BD28" i="11"/>
  <c r="BG25" i="11"/>
  <c r="BE23" i="11"/>
  <c r="BC21" i="11"/>
  <c r="BF18" i="11"/>
  <c r="BD16" i="11"/>
  <c r="BG13" i="11"/>
  <c r="BE11" i="11"/>
  <c r="BC9" i="11"/>
  <c r="BF6" i="11"/>
  <c r="BF37" i="11"/>
  <c r="BD35" i="11"/>
  <c r="BG32" i="11"/>
  <c r="BE30" i="11"/>
  <c r="BC28" i="11"/>
  <c r="BF25" i="11"/>
  <c r="BD23" i="11"/>
  <c r="BG20" i="11"/>
  <c r="BE18" i="11"/>
  <c r="BC16" i="11"/>
  <c r="BF13" i="11"/>
  <c r="BD11" i="11"/>
  <c r="BG8" i="11"/>
  <c r="BE6" i="11"/>
  <c r="BE37" i="11"/>
  <c r="BC35" i="11"/>
  <c r="BF32" i="11"/>
  <c r="BD30" i="11"/>
  <c r="BG27" i="11"/>
  <c r="BE25" i="11"/>
  <c r="BC23" i="11"/>
  <c r="BF20" i="11"/>
  <c r="BD18" i="11"/>
  <c r="BG15" i="11"/>
  <c r="BE13" i="11"/>
  <c r="BC11" i="11"/>
  <c r="BF8" i="11"/>
  <c r="BD6" i="11"/>
  <c r="BD37" i="11"/>
  <c r="BG34" i="11"/>
  <c r="BE32" i="11"/>
  <c r="BC30" i="11"/>
  <c r="BF27" i="11"/>
  <c r="BD25" i="11"/>
  <c r="BG22" i="11"/>
  <c r="BE20" i="11"/>
  <c r="BC18" i="11"/>
  <c r="BF15" i="11"/>
  <c r="BD13" i="11"/>
  <c r="BG10" i="11"/>
  <c r="BE8" i="11"/>
  <c r="BC6" i="11"/>
  <c r="BC37" i="11"/>
  <c r="BF34" i="11"/>
  <c r="BD32" i="11"/>
  <c r="BG29" i="11"/>
  <c r="BE27" i="11"/>
  <c r="BC25" i="11"/>
  <c r="BF22" i="11"/>
  <c r="BD20" i="11"/>
  <c r="BG17" i="11"/>
  <c r="BE15" i="11"/>
  <c r="BC13" i="11"/>
  <c r="BF10" i="11"/>
  <c r="BD8" i="11"/>
  <c r="BG5" i="11"/>
  <c r="BE12" i="11"/>
  <c r="BC10" i="11"/>
  <c r="BF7" i="11"/>
  <c r="AX38" i="11"/>
  <c r="BA35" i="11"/>
  <c r="AY33" i="11"/>
  <c r="AW31" i="11"/>
  <c r="AZ28" i="11"/>
  <c r="AX26" i="11"/>
  <c r="BA23" i="11"/>
  <c r="AY21" i="11"/>
  <c r="AW19" i="11"/>
  <c r="AZ16" i="11"/>
  <c r="AX14" i="11"/>
  <c r="BA11" i="11"/>
  <c r="AY9" i="11"/>
  <c r="AW7" i="11"/>
  <c r="AX7" i="11"/>
  <c r="AW38" i="11"/>
  <c r="AZ35" i="11"/>
  <c r="AX33" i="11"/>
  <c r="BA30" i="11"/>
  <c r="AY28" i="11"/>
  <c r="AW26" i="11"/>
  <c r="AZ23" i="11"/>
  <c r="AX21" i="11"/>
  <c r="BA18" i="11"/>
  <c r="AY16" i="11"/>
  <c r="AW14" i="11"/>
  <c r="AZ11" i="11"/>
  <c r="AX9" i="11"/>
  <c r="BA6" i="11"/>
  <c r="BA37" i="11"/>
  <c r="AY35" i="11"/>
  <c r="AW33" i="11"/>
  <c r="AZ30" i="11"/>
  <c r="AX28" i="11"/>
  <c r="BA25" i="11"/>
  <c r="AY23" i="11"/>
  <c r="AW21" i="11"/>
  <c r="AZ18" i="11"/>
  <c r="AX16" i="11"/>
  <c r="BA13" i="11"/>
  <c r="AY11" i="11"/>
  <c r="AW9" i="11"/>
  <c r="AZ6" i="11"/>
  <c r="AZ37" i="11"/>
  <c r="AX35" i="11"/>
  <c r="BA32" i="11"/>
  <c r="AY30" i="11"/>
  <c r="AW28" i="11"/>
  <c r="AZ25" i="11"/>
  <c r="AX23" i="11"/>
  <c r="BA20" i="11"/>
  <c r="AY18" i="11"/>
  <c r="AW16" i="11"/>
  <c r="AZ13" i="11"/>
  <c r="AX11" i="11"/>
  <c r="BA8" i="11"/>
  <c r="AY6" i="11"/>
  <c r="AY37" i="11"/>
  <c r="AW35" i="11"/>
  <c r="AZ32" i="11"/>
  <c r="AX30" i="11"/>
  <c r="BA27" i="11"/>
  <c r="AY25" i="11"/>
  <c r="AW23" i="11"/>
  <c r="AZ20" i="11"/>
  <c r="AX18" i="11"/>
  <c r="BA15" i="11"/>
  <c r="AY13" i="11"/>
  <c r="AW11" i="11"/>
  <c r="AZ8" i="11"/>
  <c r="AX6" i="11"/>
  <c r="AX37" i="11"/>
  <c r="BA34" i="11"/>
  <c r="AY32" i="11"/>
  <c r="AW30" i="11"/>
  <c r="AZ27" i="11"/>
  <c r="AX25" i="11"/>
  <c r="BA22" i="11"/>
  <c r="AY20" i="11"/>
  <c r="AW18" i="11"/>
  <c r="AZ15" i="11"/>
  <c r="AX13" i="11"/>
  <c r="BA10" i="11"/>
  <c r="AY8" i="11"/>
  <c r="AW6" i="11"/>
  <c r="AW37" i="11"/>
  <c r="AZ34" i="11"/>
  <c r="AX32" i="11"/>
  <c r="BA29" i="11"/>
  <c r="AY27" i="11"/>
  <c r="AW25" i="11"/>
  <c r="AZ22" i="11"/>
  <c r="AX20" i="11"/>
  <c r="BA17" i="11"/>
  <c r="AY15" i="11"/>
  <c r="AW13" i="11"/>
  <c r="AZ10" i="11"/>
  <c r="AX8" i="11"/>
  <c r="AS23" i="11"/>
  <c r="AP26" i="11"/>
  <c r="AR28" i="11"/>
  <c r="AT30" i="11"/>
  <c r="AQ29" i="11"/>
  <c r="AS29" i="11"/>
  <c r="AR25" i="11"/>
  <c r="AT25" i="11"/>
  <c r="AT23" i="11"/>
  <c r="AQ26" i="11"/>
  <c r="AS28" i="11"/>
  <c r="AP31" i="11"/>
  <c r="AP24" i="11"/>
  <c r="AR26" i="11"/>
  <c r="AT28" i="11"/>
  <c r="AQ31" i="11"/>
  <c r="AQ24" i="11"/>
  <c r="AS26" i="11"/>
  <c r="AP29" i="11"/>
  <c r="AR31" i="11"/>
  <c r="AR24" i="11"/>
  <c r="AT26" i="11"/>
  <c r="AS31" i="11"/>
  <c r="AS24" i="11"/>
  <c r="AP27" i="11"/>
  <c r="AR29" i="11"/>
  <c r="AT31" i="11"/>
  <c r="AQ27" i="11"/>
  <c r="AP32" i="11"/>
  <c r="AQ25" i="11"/>
  <c r="AS27" i="11"/>
  <c r="AP30" i="11"/>
  <c r="AR32" i="11"/>
  <c r="AP23" i="11"/>
  <c r="AT27" i="11"/>
  <c r="AS32" i="11"/>
  <c r="AQ23" i="11"/>
  <c r="AS25" i="11"/>
  <c r="AP28" i="11"/>
  <c r="AR30" i="11"/>
  <c r="AR23" i="11"/>
  <c r="AQ28" i="11"/>
  <c r="AT24" i="11"/>
  <c r="AQ30" i="11"/>
  <c r="AT32" i="11"/>
  <c r="AS30" i="11"/>
  <c r="AP25" i="11"/>
  <c r="AR27" i="11"/>
  <c r="AT29" i="11"/>
  <c r="AQ32" i="11"/>
  <c r="AN30" i="11"/>
  <c r="AN23" i="11"/>
  <c r="AK26" i="11"/>
  <c r="AM28" i="11"/>
  <c r="AJ31" i="11"/>
  <c r="AJ24" i="11"/>
  <c r="AL26" i="11"/>
  <c r="AN28" i="11"/>
  <c r="AK31" i="11"/>
  <c r="AL31" i="11"/>
  <c r="AL24" i="11"/>
  <c r="AN27" i="11"/>
  <c r="AK24" i="11"/>
  <c r="AM26" i="11"/>
  <c r="AJ29" i="11"/>
  <c r="AN26" i="11"/>
  <c r="AK29" i="11"/>
  <c r="AM31" i="11"/>
  <c r="AM24" i="11"/>
  <c r="AJ27" i="11"/>
  <c r="AL29" i="11"/>
  <c r="AN31" i="11"/>
  <c r="AN24" i="11"/>
  <c r="AK27" i="11"/>
  <c r="AM29" i="11"/>
  <c r="AJ32" i="11"/>
  <c r="AL25" i="11"/>
  <c r="AK30" i="11"/>
  <c r="AM32" i="11"/>
  <c r="AK23" i="11"/>
  <c r="AM25" i="11"/>
  <c r="AJ28" i="11"/>
  <c r="AL30" i="11"/>
  <c r="AL23" i="11"/>
  <c r="AN25" i="11"/>
  <c r="AK28" i="11"/>
  <c r="AM30" i="11"/>
  <c r="AM23" i="11"/>
  <c r="AL28" i="11"/>
  <c r="AJ25" i="11"/>
  <c r="AL27" i="11"/>
  <c r="AN29" i="11"/>
  <c r="AK32" i="11"/>
  <c r="AK25" i="11"/>
  <c r="AM27" i="11"/>
  <c r="AJ30" i="11"/>
  <c r="AL32" i="11"/>
  <c r="AJ23" i="11"/>
  <c r="AN32" i="11"/>
  <c r="AJ26" i="11"/>
  <c r="AC41" i="11"/>
  <c r="AH44" i="11"/>
  <c r="AC36" i="11"/>
  <c r="AF44" i="11"/>
  <c r="AH39" i="11"/>
  <c r="AD37" i="11"/>
  <c r="Z35" i="11"/>
  <c r="AE44" i="11"/>
  <c r="AC43" i="11"/>
  <c r="AA42" i="11"/>
  <c r="AI40" i="11"/>
  <c r="AG39" i="11"/>
  <c r="AE38" i="11"/>
  <c r="AC37" i="11"/>
  <c r="AA36" i="11"/>
  <c r="AD44" i="11"/>
  <c r="AB43" i="11"/>
  <c r="Z42" i="11"/>
  <c r="AH40" i="11"/>
  <c r="AF39" i="11"/>
  <c r="AD38" i="11"/>
  <c r="AB37" i="11"/>
  <c r="Z36" i="11"/>
  <c r="AI44" i="11"/>
  <c r="AE42" i="11"/>
  <c r="AA40" i="11"/>
  <c r="AI38" i="11"/>
  <c r="AG37" i="11"/>
  <c r="AE36" i="11"/>
  <c r="AC35" i="11"/>
  <c r="AF43" i="11"/>
  <c r="AB41" i="11"/>
  <c r="Z40" i="11"/>
  <c r="AH38" i="11"/>
  <c r="AF37" i="11"/>
  <c r="AD36" i="11"/>
  <c r="AB35" i="11"/>
  <c r="AG44" i="11"/>
  <c r="AE43" i="11"/>
  <c r="AC42" i="11"/>
  <c r="AA41" i="11"/>
  <c r="AG38" i="11"/>
  <c r="AE37" i="11"/>
  <c r="AA35" i="11"/>
  <c r="AD43" i="11"/>
  <c r="AB42" i="11"/>
  <c r="AF38" i="11"/>
  <c r="AB36" i="11"/>
  <c r="AC44" i="11"/>
  <c r="AA43" i="11"/>
  <c r="AG40" i="11"/>
  <c r="AE39" i="11"/>
  <c r="AC38" i="11"/>
  <c r="AA37" i="11"/>
  <c r="AI35" i="11"/>
  <c r="AB44" i="11"/>
  <c r="AH41" i="11"/>
  <c r="AF40" i="11"/>
  <c r="AD39" i="11"/>
  <c r="AB38" i="11"/>
  <c r="Z37" i="11"/>
  <c r="AH35" i="11"/>
  <c r="AA44" i="11"/>
  <c r="AI42" i="11"/>
  <c r="AG41" i="11"/>
  <c r="AE40" i="11"/>
  <c r="AC39" i="11"/>
  <c r="AA38" i="11"/>
  <c r="AG35" i="11"/>
  <c r="Z44" i="11"/>
  <c r="AH42" i="11"/>
  <c r="AF41" i="11"/>
  <c r="AD40" i="11"/>
  <c r="AB39" i="11"/>
  <c r="Z38" i="11"/>
  <c r="AH36" i="11"/>
  <c r="AF35" i="11"/>
  <c r="AG43" i="11"/>
  <c r="AD42" i="11"/>
  <c r="AI39" i="11"/>
  <c r="Z41" i="11"/>
  <c r="AI41" i="11"/>
  <c r="Z43" i="11"/>
  <c r="AI36" i="11"/>
  <c r="AI43" i="11"/>
  <c r="AG42" i="11"/>
  <c r="AE41" i="11"/>
  <c r="AC40" i="11"/>
  <c r="AA39" i="11"/>
  <c r="AI37" i="11"/>
  <c r="AG36" i="11"/>
  <c r="AE35" i="11"/>
  <c r="AH43" i="11"/>
  <c r="AF42" i="11"/>
  <c r="AD41" i="11"/>
  <c r="AB40" i="11"/>
  <c r="Z39" i="11"/>
  <c r="AH37" i="11"/>
  <c r="AF36" i="11"/>
  <c r="R37" i="11"/>
  <c r="P43" i="11"/>
  <c r="T44" i="11"/>
  <c r="R43" i="11"/>
  <c r="P42" i="11"/>
  <c r="X40" i="11"/>
  <c r="V39" i="11"/>
  <c r="T38" i="11"/>
  <c r="P36" i="11"/>
  <c r="S44" i="11"/>
  <c r="Q43" i="11"/>
  <c r="O42" i="11"/>
  <c r="W40" i="11"/>
  <c r="U39" i="11"/>
  <c r="S38" i="11"/>
  <c r="O36" i="11"/>
  <c r="R44" i="11"/>
  <c r="X41" i="11"/>
  <c r="V40" i="11"/>
  <c r="T39" i="11"/>
  <c r="R38" i="11"/>
  <c r="P37" i="11"/>
  <c r="X35" i="11"/>
  <c r="Q44" i="11"/>
  <c r="O43" i="11"/>
  <c r="W41" i="11"/>
  <c r="U40" i="11"/>
  <c r="S39" i="11"/>
  <c r="Q38" i="11"/>
  <c r="O37" i="11"/>
  <c r="W35" i="11"/>
  <c r="P44" i="11"/>
  <c r="X42" i="11"/>
  <c r="V41" i="11"/>
  <c r="T40" i="11"/>
  <c r="R39" i="11"/>
  <c r="P38" i="11"/>
  <c r="X36" i="11"/>
  <c r="V35" i="11"/>
  <c r="O44" i="11"/>
  <c r="W42" i="11"/>
  <c r="U41" i="11"/>
  <c r="S40" i="11"/>
  <c r="Q39" i="11"/>
  <c r="O38" i="11"/>
  <c r="W36" i="11"/>
  <c r="U35" i="11"/>
  <c r="X43" i="11"/>
  <c r="V42" i="11"/>
  <c r="T41" i="11"/>
  <c r="R40" i="11"/>
  <c r="P39" i="11"/>
  <c r="X37" i="11"/>
  <c r="V36" i="11"/>
  <c r="T35" i="11"/>
  <c r="W43" i="11"/>
  <c r="U42" i="11"/>
  <c r="S41" i="11"/>
  <c r="Q40" i="11"/>
  <c r="O39" i="11"/>
  <c r="W37" i="11"/>
  <c r="U36" i="11"/>
  <c r="S35" i="11"/>
  <c r="Q37" i="11"/>
  <c r="X44" i="11"/>
  <c r="V43" i="11"/>
  <c r="T42" i="11"/>
  <c r="R41" i="11"/>
  <c r="P40" i="11"/>
  <c r="X38" i="11"/>
  <c r="V37" i="11"/>
  <c r="T36" i="11"/>
  <c r="R35" i="11"/>
  <c r="W44" i="11"/>
  <c r="U43" i="11"/>
  <c r="S42" i="11"/>
  <c r="Q41" i="11"/>
  <c r="O40" i="11"/>
  <c r="W38" i="11"/>
  <c r="U37" i="11"/>
  <c r="S36" i="11"/>
  <c r="Q35" i="11"/>
  <c r="V44" i="11"/>
  <c r="T43" i="11"/>
  <c r="R42" i="11"/>
  <c r="P41" i="11"/>
  <c r="X39" i="11"/>
  <c r="V38" i="11"/>
  <c r="T37" i="11"/>
  <c r="R36" i="11"/>
  <c r="P35" i="11"/>
  <c r="U44" i="11"/>
  <c r="S43" i="11"/>
  <c r="Q42" i="11"/>
  <c r="O41" i="11"/>
  <c r="W39" i="11"/>
  <c r="U38" i="11"/>
  <c r="S37" i="11"/>
  <c r="Q36" i="11"/>
  <c r="AA23" i="11"/>
  <c r="AC25" i="11"/>
  <c r="AE27" i="11"/>
  <c r="AB30" i="11"/>
  <c r="AD32" i="11"/>
  <c r="AB23" i="11"/>
  <c r="AD25" i="11"/>
  <c r="AA28" i="11"/>
  <c r="AC30" i="11"/>
  <c r="AE32" i="11"/>
  <c r="AC28" i="11"/>
  <c r="AB26" i="11"/>
  <c r="AD28" i="11"/>
  <c r="AB31" i="11"/>
  <c r="AC23" i="11"/>
  <c r="AE25" i="11"/>
  <c r="AB28" i="11"/>
  <c r="AD30" i="11"/>
  <c r="AE23" i="11"/>
  <c r="AA31" i="11"/>
  <c r="AC26" i="11"/>
  <c r="AC31" i="11"/>
  <c r="AC27" i="11"/>
  <c r="AD23" i="11"/>
  <c r="AA26" i="11"/>
  <c r="AE30" i="11"/>
  <c r="AE28" i="11"/>
  <c r="AA30" i="11"/>
  <c r="AA24" i="11"/>
  <c r="AA25" i="11"/>
  <c r="AE29" i="11"/>
  <c r="AB25" i="11"/>
  <c r="AD27" i="11"/>
  <c r="AB24" i="11"/>
  <c r="AD26" i="11"/>
  <c r="AA29" i="11"/>
  <c r="AC24" i="11"/>
  <c r="AE26" i="11"/>
  <c r="AB29" i="11"/>
  <c r="AD31" i="11"/>
  <c r="AC32" i="11"/>
  <c r="AD24" i="11"/>
  <c r="AA27" i="11"/>
  <c r="AC29" i="11"/>
  <c r="AE31" i="11"/>
  <c r="AE24" i="11"/>
  <c r="AB27" i="11"/>
  <c r="AD29" i="11"/>
  <c r="AA32" i="11"/>
  <c r="AB32" i="11"/>
  <c r="Q21" i="11"/>
  <c r="S21" i="11"/>
  <c r="U22" i="11"/>
  <c r="W23" i="11"/>
  <c r="O25" i="11"/>
  <c r="Q26" i="11"/>
  <c r="S27" i="11"/>
  <c r="U28" i="11"/>
  <c r="W29" i="11"/>
  <c r="O31" i="11"/>
  <c r="Q32" i="11"/>
  <c r="T21" i="11"/>
  <c r="V22" i="11"/>
  <c r="X23" i="11"/>
  <c r="P25" i="11"/>
  <c r="R26" i="11"/>
  <c r="T27" i="11"/>
  <c r="V28" i="11"/>
  <c r="X29" i="11"/>
  <c r="P31" i="11"/>
  <c r="R32" i="11"/>
  <c r="U21" i="11"/>
  <c r="W22" i="11"/>
  <c r="O24" i="11"/>
  <c r="Q25" i="11"/>
  <c r="S26" i="11"/>
  <c r="U27" i="11"/>
  <c r="W28" i="11"/>
  <c r="O30" i="11"/>
  <c r="Q31" i="11"/>
  <c r="S32" i="11"/>
  <c r="V21" i="11"/>
  <c r="X22" i="11"/>
  <c r="P24" i="11"/>
  <c r="R25" i="11"/>
  <c r="T26" i="11"/>
  <c r="V27" i="11"/>
  <c r="X28" i="11"/>
  <c r="P30" i="11"/>
  <c r="R31" i="11"/>
  <c r="T32" i="11"/>
  <c r="W21" i="11"/>
  <c r="O23" i="11"/>
  <c r="Q24" i="11"/>
  <c r="S25" i="11"/>
  <c r="U26" i="11"/>
  <c r="W27" i="11"/>
  <c r="O29" i="11"/>
  <c r="Q30" i="11"/>
  <c r="S31" i="11"/>
  <c r="U32" i="11"/>
  <c r="X21" i="11"/>
  <c r="P23" i="11"/>
  <c r="R24" i="11"/>
  <c r="T25" i="11"/>
  <c r="V26" i="11"/>
  <c r="X27" i="11"/>
  <c r="P29" i="11"/>
  <c r="R30" i="11"/>
  <c r="T31" i="11"/>
  <c r="V32" i="11"/>
  <c r="R22" i="11"/>
  <c r="V24" i="11"/>
  <c r="P27" i="11"/>
  <c r="T29" i="11"/>
  <c r="X31" i="11"/>
  <c r="S22" i="11"/>
  <c r="W24" i="11"/>
  <c r="S28" i="11"/>
  <c r="W30" i="11"/>
  <c r="R21" i="11"/>
  <c r="V23" i="11"/>
  <c r="P26" i="11"/>
  <c r="T28" i="11"/>
  <c r="X30" i="11"/>
  <c r="O22" i="11"/>
  <c r="Q23" i="11"/>
  <c r="S24" i="11"/>
  <c r="U25" i="11"/>
  <c r="W26" i="11"/>
  <c r="O28" i="11"/>
  <c r="Q29" i="11"/>
  <c r="S30" i="11"/>
  <c r="U31" i="11"/>
  <c r="W32" i="11"/>
  <c r="P22" i="11"/>
  <c r="R23" i="11"/>
  <c r="T24" i="11"/>
  <c r="V25" i="11"/>
  <c r="X26" i="11"/>
  <c r="P28" i="11"/>
  <c r="R29" i="11"/>
  <c r="T30" i="11"/>
  <c r="V31" i="11"/>
  <c r="X32" i="11"/>
  <c r="O21" i="11"/>
  <c r="Q22" i="11"/>
  <c r="S23" i="11"/>
  <c r="U24" i="11"/>
  <c r="W25" i="11"/>
  <c r="O27" i="11"/>
  <c r="Q28" i="11"/>
  <c r="S29" i="11"/>
  <c r="U30" i="11"/>
  <c r="W31" i="11"/>
  <c r="P21" i="11"/>
  <c r="T23" i="11"/>
  <c r="X25" i="11"/>
  <c r="R28" i="11"/>
  <c r="V30" i="11"/>
  <c r="U23" i="11"/>
  <c r="O26" i="11"/>
  <c r="Q27" i="11"/>
  <c r="U29" i="11"/>
  <c r="O32" i="11"/>
  <c r="T22" i="11"/>
  <c r="X24" i="11"/>
  <c r="R27" i="11"/>
  <c r="V29" i="11"/>
  <c r="P32" i="11"/>
  <c r="B15" i="4"/>
  <c r="C15" i="4"/>
  <c r="B16" i="4"/>
  <c r="C16" i="4"/>
  <c r="B13" i="4"/>
  <c r="C13" i="4"/>
  <c r="B14" i="4"/>
  <c r="C14" i="4"/>
  <c r="B7" i="4"/>
  <c r="C7" i="4" s="1"/>
  <c r="B8" i="4"/>
  <c r="C8" i="4" s="1"/>
  <c r="L14" i="23"/>
  <c r="M14" i="23"/>
  <c r="L15" i="23"/>
  <c r="M15" i="23"/>
  <c r="I22" i="23"/>
  <c r="H22" i="23"/>
  <c r="H16" i="23"/>
  <c r="H10" i="23"/>
  <c r="I10" i="23"/>
  <c r="H28" i="23"/>
  <c r="I15" i="23"/>
  <c r="H15" i="23"/>
  <c r="I32" i="23"/>
  <c r="I8" i="23"/>
  <c r="H26" i="23"/>
  <c r="H14" i="23"/>
  <c r="I31" i="23"/>
  <c r="I25" i="23"/>
  <c r="I19" i="23"/>
  <c r="I13" i="23"/>
  <c r="I7" i="23"/>
  <c r="I27" i="23"/>
  <c r="I9" i="23"/>
  <c r="H27" i="23"/>
  <c r="H9" i="23"/>
  <c r="I20" i="23"/>
  <c r="H32" i="23"/>
  <c r="H8" i="23"/>
  <c r="H31" i="23"/>
  <c r="H25" i="23"/>
  <c r="H19" i="23"/>
  <c r="H13" i="23"/>
  <c r="H7" i="23"/>
  <c r="I28" i="23"/>
  <c r="I16" i="23"/>
  <c r="I21" i="23"/>
  <c r="H21" i="23"/>
  <c r="I26" i="23"/>
  <c r="I14" i="23"/>
  <c r="H20" i="23"/>
  <c r="I30" i="23"/>
  <c r="I24" i="23"/>
  <c r="I18" i="23"/>
  <c r="I12" i="23"/>
  <c r="I6" i="23"/>
  <c r="H30" i="23"/>
  <c r="H24" i="23"/>
  <c r="H18" i="23"/>
  <c r="H12" i="23"/>
  <c r="H6" i="23"/>
  <c r="I29" i="23"/>
  <c r="I23" i="23"/>
  <c r="I17" i="23"/>
  <c r="I11" i="23"/>
  <c r="I5" i="23"/>
  <c r="H29" i="23"/>
  <c r="H23" i="23"/>
  <c r="H17" i="23"/>
  <c r="H11" i="23"/>
  <c r="R2" i="9" a="1"/>
  <c r="U28" i="9"/>
  <c r="T28" i="9"/>
  <c r="S28" i="9"/>
  <c r="R28" i="9"/>
  <c r="Q28" i="9"/>
  <c r="P28" i="9"/>
  <c r="O28" i="9"/>
  <c r="N28" i="9"/>
  <c r="L9" i="23"/>
  <c r="L10" i="23"/>
  <c r="Y15" i="9" a="1"/>
  <c r="N15" i="9" a="1"/>
  <c r="M9" i="23"/>
  <c r="M10" i="23"/>
  <c r="M8" i="23" l="1"/>
  <c r="M7" i="23"/>
  <c r="L8" i="23"/>
  <c r="I2" i="23" a="1"/>
  <c r="I2" i="23" s="1"/>
  <c r="L7" i="23"/>
  <c r="AB15" i="9"/>
  <c r="AF16" i="9"/>
  <c r="AB18" i="9"/>
  <c r="AF19" i="9"/>
  <c r="AB21" i="9"/>
  <c r="AF22" i="9"/>
  <c r="AB24" i="9"/>
  <c r="AC15" i="9"/>
  <c r="Y17" i="9"/>
  <c r="AC18" i="9"/>
  <c r="Y20" i="9"/>
  <c r="AC21" i="9"/>
  <c r="Y23" i="9"/>
  <c r="AC24" i="9"/>
  <c r="AD15" i="9"/>
  <c r="Z17" i="9"/>
  <c r="AD18" i="9"/>
  <c r="Z20" i="9"/>
  <c r="AD21" i="9"/>
  <c r="Z23" i="9"/>
  <c r="AD24" i="9"/>
  <c r="AE15" i="9"/>
  <c r="R2" i="9" s="1"/>
  <c r="AA17" i="9"/>
  <c r="AE18" i="9"/>
  <c r="AA20" i="9"/>
  <c r="AE21" i="9"/>
  <c r="AE24" i="9"/>
  <c r="AF15" i="9"/>
  <c r="AB17" i="9"/>
  <c r="AF18" i="9"/>
  <c r="AB20" i="9"/>
  <c r="AF21" i="9"/>
  <c r="AB23" i="9"/>
  <c r="AF24" i="9"/>
  <c r="Y16" i="9"/>
  <c r="AC17" i="9"/>
  <c r="Y19" i="9"/>
  <c r="AC20" i="9"/>
  <c r="Y22" i="9"/>
  <c r="AC23" i="9"/>
  <c r="AE16" i="9"/>
  <c r="AA18" i="9"/>
  <c r="AA21" i="9"/>
  <c r="AA24" i="9"/>
  <c r="AA23" i="9"/>
  <c r="Z16" i="9"/>
  <c r="AD17" i="9"/>
  <c r="Z19" i="9"/>
  <c r="AD20" i="9"/>
  <c r="Z22" i="9"/>
  <c r="AD23" i="9"/>
  <c r="AA16" i="9"/>
  <c r="AE17" i="9"/>
  <c r="AA19" i="9"/>
  <c r="AE20" i="9"/>
  <c r="AA22" i="9"/>
  <c r="AE23" i="9"/>
  <c r="AB16" i="9"/>
  <c r="AF17" i="9"/>
  <c r="AB19" i="9"/>
  <c r="AF20" i="9"/>
  <c r="AB22" i="9"/>
  <c r="AF23" i="9"/>
  <c r="Y15" i="9"/>
  <c r="AC16" i="9"/>
  <c r="Y18" i="9"/>
  <c r="AC19" i="9"/>
  <c r="Y21" i="9"/>
  <c r="AC22" i="9"/>
  <c r="Y24" i="9"/>
  <c r="Z15" i="9"/>
  <c r="AD16" i="9"/>
  <c r="Z18" i="9"/>
  <c r="AD19" i="9"/>
  <c r="Z21" i="9"/>
  <c r="AD22" i="9"/>
  <c r="Z24" i="9"/>
  <c r="AA15" i="9"/>
  <c r="AE19" i="9"/>
  <c r="AE22" i="9"/>
  <c r="R15" i="9"/>
  <c r="N17" i="9"/>
  <c r="R18" i="9"/>
  <c r="N20" i="9"/>
  <c r="R21" i="9"/>
  <c r="N23" i="9"/>
  <c r="R24" i="9"/>
  <c r="S15" i="9"/>
  <c r="O17" i="9"/>
  <c r="S18" i="9"/>
  <c r="O20" i="9"/>
  <c r="S21" i="9"/>
  <c r="O23" i="9"/>
  <c r="S24" i="9"/>
  <c r="T15" i="9"/>
  <c r="P17" i="9"/>
  <c r="T18" i="9"/>
  <c r="P20" i="9"/>
  <c r="T21" i="9"/>
  <c r="P23" i="9"/>
  <c r="T24" i="9"/>
  <c r="U15" i="9"/>
  <c r="Q17" i="9"/>
  <c r="U18" i="9"/>
  <c r="Q20" i="9"/>
  <c r="U21" i="9"/>
  <c r="Q23" i="9"/>
  <c r="U24" i="9"/>
  <c r="N16" i="9"/>
  <c r="R17" i="9"/>
  <c r="N19" i="9"/>
  <c r="R20" i="9"/>
  <c r="N22" i="9"/>
  <c r="R23" i="9"/>
  <c r="O16" i="9"/>
  <c r="S17" i="9"/>
  <c r="O19" i="9"/>
  <c r="S20" i="9"/>
  <c r="O22" i="9"/>
  <c r="S23" i="9"/>
  <c r="Q16" i="9"/>
  <c r="U17" i="9"/>
  <c r="Q19" i="9"/>
  <c r="U20" i="9"/>
  <c r="Q22" i="9"/>
  <c r="U23" i="9"/>
  <c r="N15" i="9"/>
  <c r="R16" i="9"/>
  <c r="N18" i="9"/>
  <c r="R19" i="9"/>
  <c r="N21" i="9"/>
  <c r="R22" i="9"/>
  <c r="N24" i="9"/>
  <c r="O15" i="9"/>
  <c r="S16" i="9"/>
  <c r="O18" i="9"/>
  <c r="S19" i="9"/>
  <c r="O21" i="9"/>
  <c r="S22" i="9"/>
  <c r="O24" i="9"/>
  <c r="P15" i="9"/>
  <c r="P18" i="9"/>
  <c r="T19" i="9"/>
  <c r="T22" i="9"/>
  <c r="P24" i="9"/>
  <c r="U16" i="9"/>
  <c r="Q18" i="9"/>
  <c r="Q21" i="9"/>
  <c r="U22" i="9"/>
  <c r="P16" i="9"/>
  <c r="T17" i="9"/>
  <c r="P19" i="9"/>
  <c r="T20" i="9"/>
  <c r="P22" i="9"/>
  <c r="T23" i="9"/>
  <c r="T16" i="9"/>
  <c r="P21" i="9"/>
  <c r="Q15" i="9"/>
  <c r="U19" i="9"/>
  <c r="Q24" i="9"/>
  <c r="X2" i="9" l="1"/>
  <c r="G2" i="9"/>
  <c r="J2" i="9" s="1"/>
  <c r="K2" i="9" s="1"/>
  <c r="K2" i="12" a="1"/>
  <c r="J2" i="8" a="1"/>
  <c r="I2" i="9" l="1"/>
  <c r="Q2" i="20"/>
  <c r="P2" i="20"/>
  <c r="J2" i="8" l="1"/>
  <c r="D5" i="7" l="1"/>
  <c r="E5" i="7" a="1"/>
  <c r="L5" i="7" l="1"/>
  <c r="E5" i="7"/>
  <c r="F5" i="7"/>
  <c r="G5" i="7"/>
  <c r="H5" i="7"/>
  <c r="I5" i="7"/>
  <c r="J5" i="7"/>
  <c r="K5" i="7"/>
  <c r="E21" i="7"/>
  <c r="D21" i="7"/>
  <c r="C8" i="7"/>
  <c r="S2" i="20"/>
  <c r="F10" i="5"/>
  <c r="E10" i="5" s="1"/>
  <c r="F7" i="5" s="1"/>
  <c r="E11" i="7"/>
  <c r="M2" i="23"/>
  <c r="K27" i="7"/>
  <c r="G21" i="7"/>
  <c r="G14" i="7"/>
  <c r="AA2" i="9"/>
  <c r="Z2" i="9"/>
  <c r="F44" i="5"/>
  <c r="F38" i="5"/>
  <c r="C22" i="5"/>
  <c r="D22" i="5" s="1"/>
  <c r="D31" i="5"/>
  <c r="C17" i="5"/>
  <c r="C10" i="5"/>
  <c r="E7" i="5" s="1"/>
  <c r="F4" i="5"/>
  <c r="C4" i="6"/>
  <c r="L2" i="23"/>
  <c r="N2" i="23" s="1"/>
  <c r="G2" i="8"/>
  <c r="G2" i="12"/>
  <c r="H2" i="12" s="1"/>
  <c r="J2" i="12" s="1"/>
  <c r="S2" i="9"/>
  <c r="T2" i="9" s="1"/>
  <c r="L2" i="8"/>
  <c r="K2" i="8"/>
  <c r="F2" i="8"/>
  <c r="E14" i="7"/>
  <c r="J21" i="7"/>
  <c r="H18" i="7"/>
  <c r="J18" i="7" s="1"/>
  <c r="H21" i="7"/>
  <c r="F41" i="5"/>
  <c r="G41" i="5" s="1"/>
  <c r="F1" i="6"/>
  <c r="B4" i="6"/>
  <c r="H6" i="6" s="1"/>
  <c r="G1" i="6"/>
  <c r="BC1" i="6"/>
  <c r="BD1" i="6"/>
  <c r="BE1" i="6"/>
  <c r="BF1" i="6"/>
  <c r="BG1" i="6"/>
  <c r="BH1" i="6"/>
  <c r="BI1" i="6"/>
  <c r="BJ1" i="6"/>
  <c r="BK1" i="6"/>
  <c r="BL1" i="6"/>
  <c r="BM1" i="6"/>
  <c r="BN1" i="6"/>
  <c r="BO1" i="6"/>
  <c r="BP1" i="6"/>
  <c r="BQ1" i="6"/>
  <c r="BR1" i="6"/>
  <c r="BS1" i="6"/>
  <c r="BT1" i="6"/>
  <c r="BU1" i="6"/>
  <c r="BV1" i="6"/>
  <c r="BW1" i="6"/>
  <c r="BX1" i="6"/>
  <c r="BY1" i="6"/>
  <c r="BZ1" i="6"/>
  <c r="AB1" i="6"/>
  <c r="AC1" i="6"/>
  <c r="AD1" i="6"/>
  <c r="AE1" i="6"/>
  <c r="AF1" i="6"/>
  <c r="AG1" i="6"/>
  <c r="AH1" i="6"/>
  <c r="AI1" i="6"/>
  <c r="AJ1" i="6"/>
  <c r="AK1" i="6"/>
  <c r="AL1" i="6"/>
  <c r="AM1" i="6"/>
  <c r="AN1" i="6"/>
  <c r="AO1" i="6"/>
  <c r="AP1" i="6"/>
  <c r="AQ1" i="6"/>
  <c r="AR1" i="6"/>
  <c r="AS1" i="6"/>
  <c r="AT1" i="6"/>
  <c r="AU1" i="6"/>
  <c r="AV1" i="6"/>
  <c r="AW1" i="6"/>
  <c r="AX1" i="6"/>
  <c r="AY1" i="6"/>
  <c r="AZ1" i="6"/>
  <c r="BA1" i="6"/>
  <c r="BB1" i="6"/>
  <c r="H1" i="6"/>
  <c r="I1" i="6"/>
  <c r="J1" i="6"/>
  <c r="R3" i="6"/>
  <c r="S3" i="6"/>
  <c r="T3" i="6"/>
  <c r="U3" i="6"/>
  <c r="V3" i="6"/>
  <c r="W1" i="6"/>
  <c r="X1" i="6"/>
  <c r="Y1" i="6"/>
  <c r="Z1" i="6"/>
  <c r="AA1" i="6"/>
  <c r="E34" i="5"/>
  <c r="F34" i="5" s="1"/>
  <c r="F28" i="5"/>
  <c r="G28" i="5" s="1"/>
  <c r="F22" i="5"/>
  <c r="L22" i="5" s="1"/>
  <c r="H17" i="5"/>
  <c r="J17" i="5" s="1"/>
  <c r="AY9" i="5"/>
  <c r="AZ9" i="5"/>
  <c r="BA9" i="5"/>
  <c r="BB9" i="5"/>
  <c r="BC9" i="5"/>
  <c r="I9" i="5"/>
  <c r="J9" i="5"/>
  <c r="K9" i="5"/>
  <c r="L9" i="5"/>
  <c r="M9" i="5"/>
  <c r="N9" i="5"/>
  <c r="O9" i="5"/>
  <c r="P9" i="5"/>
  <c r="H9" i="5"/>
  <c r="Q9" i="5"/>
  <c r="R9" i="5"/>
  <c r="S9" i="5"/>
  <c r="T9" i="5"/>
  <c r="U9" i="5"/>
  <c r="V9" i="5"/>
  <c r="W9" i="5"/>
  <c r="X9" i="5"/>
  <c r="Y9" i="5"/>
  <c r="Z9" i="5"/>
  <c r="AA9" i="5"/>
  <c r="AB9" i="5"/>
  <c r="AC9" i="5"/>
  <c r="AD9" i="5"/>
  <c r="AE9" i="5"/>
  <c r="AF9" i="5"/>
  <c r="AG9" i="5"/>
  <c r="AH9" i="5"/>
  <c r="AI9" i="5"/>
  <c r="AJ9" i="5"/>
  <c r="AK9" i="5"/>
  <c r="AL9" i="5"/>
  <c r="AM9" i="5"/>
  <c r="AN9" i="5"/>
  <c r="AO9" i="5"/>
  <c r="AP9" i="5"/>
  <c r="AQ9" i="5"/>
  <c r="AR9" i="5"/>
  <c r="AS9" i="5"/>
  <c r="AT9" i="5"/>
  <c r="AU9" i="5"/>
  <c r="AV9" i="5"/>
  <c r="AW9" i="5"/>
  <c r="AX9" i="5"/>
  <c r="H3" i="5"/>
  <c r="I3" i="5"/>
  <c r="J3" i="5"/>
  <c r="L3" i="5"/>
  <c r="BC3" i="5"/>
  <c r="AN3" i="5"/>
  <c r="AO3" i="5"/>
  <c r="AP3" i="5"/>
  <c r="AQ3" i="5"/>
  <c r="AR3" i="5"/>
  <c r="AS3" i="5"/>
  <c r="AT3" i="5"/>
  <c r="AU3" i="5"/>
  <c r="AV3" i="5"/>
  <c r="AW3" i="5"/>
  <c r="AX3" i="5"/>
  <c r="AY3" i="5"/>
  <c r="AZ3" i="5"/>
  <c r="BA3" i="5"/>
  <c r="BB3" i="5"/>
  <c r="T3" i="5"/>
  <c r="U3" i="5"/>
  <c r="V3" i="5"/>
  <c r="W3" i="5"/>
  <c r="X3" i="5"/>
  <c r="Y3" i="5"/>
  <c r="Z3" i="5"/>
  <c r="AA3" i="5"/>
  <c r="AB3" i="5"/>
  <c r="AC3" i="5"/>
  <c r="AD3" i="5"/>
  <c r="AE3" i="5"/>
  <c r="AF3" i="5"/>
  <c r="AG3" i="5"/>
  <c r="AH3" i="5"/>
  <c r="AI3" i="5"/>
  <c r="AJ3" i="5"/>
  <c r="AK3" i="5"/>
  <c r="AL3" i="5"/>
  <c r="AM3" i="5"/>
  <c r="K3" i="5"/>
  <c r="M3" i="5"/>
  <c r="N3" i="5"/>
  <c r="O3" i="5"/>
  <c r="P3" i="5"/>
  <c r="Q3" i="5"/>
  <c r="R3" i="5"/>
  <c r="S3" i="5"/>
  <c r="C31" i="5"/>
  <c r="G8" i="6"/>
  <c r="N8" i="6"/>
  <c r="E44" i="5"/>
  <c r="H22" i="5" a="1"/>
  <c r="E38" i="5"/>
  <c r="D17" i="5"/>
  <c r="I22" i="5"/>
  <c r="K2" i="23"/>
  <c r="K2" i="12" l="1"/>
  <c r="G7" i="5"/>
  <c r="M2" i="9"/>
  <c r="T2" i="20"/>
  <c r="W2" i="20"/>
  <c r="U2" i="9"/>
  <c r="V2" i="8"/>
  <c r="W2" i="8" s="1"/>
  <c r="R2" i="8"/>
  <c r="F14" i="7"/>
  <c r="H14" i="7" s="1"/>
  <c r="K21" i="7"/>
  <c r="D11" i="7"/>
  <c r="F11" i="7" s="1"/>
  <c r="L21" i="7"/>
  <c r="E8" i="7"/>
  <c r="F8" i="7"/>
  <c r="R2" i="20"/>
  <c r="V8" i="6" a="1"/>
  <c r="V8" i="6" s="1"/>
  <c r="U8" i="6" a="1"/>
  <c r="U8" i="6" s="1"/>
  <c r="P8" i="6" a="1"/>
  <c r="P8" i="6" s="1"/>
  <c r="T8" i="6" a="1"/>
  <c r="T8" i="6" s="1"/>
  <c r="H22" i="5"/>
  <c r="G38" i="5"/>
  <c r="H38" i="5" s="1"/>
  <c r="E17" i="5"/>
  <c r="F17" i="5" s="1"/>
  <c r="G17" i="5" s="1"/>
  <c r="K17" i="5" s="1"/>
  <c r="E31" i="5"/>
  <c r="F31" i="5" s="1"/>
  <c r="E28" i="5" s="1"/>
  <c r="H28" i="5" s="1"/>
  <c r="G44" i="5"/>
  <c r="H44" i="5" s="1"/>
  <c r="U2" i="20"/>
  <c r="I18" i="7"/>
  <c r="K18" i="7" s="1"/>
  <c r="X2" i="20"/>
  <c r="E22" i="5"/>
  <c r="Q2" i="8"/>
  <c r="I2" i="8"/>
  <c r="V2" i="20"/>
  <c r="E13" i="5"/>
  <c r="P2" i="8"/>
  <c r="N2" i="8"/>
  <c r="O2" i="8"/>
  <c r="L2" i="12" l="1"/>
  <c r="U2" i="8"/>
  <c r="X2" i="8" s="1"/>
  <c r="Y2" i="20"/>
  <c r="Z2" i="20" s="1"/>
  <c r="S2" i="8"/>
  <c r="S8" i="6"/>
  <c r="H4" i="6"/>
  <c r="I4" i="6" s="1"/>
  <c r="C8" i="6"/>
  <c r="H8" i="6" s="1"/>
  <c r="I8" i="6" s="1"/>
  <c r="M8" i="6" a="1"/>
  <c r="M8" i="6" s="1"/>
  <c r="M5" i="7"/>
  <c r="G13" i="5"/>
  <c r="G34" i="5"/>
  <c r="H34" i="5" s="1"/>
  <c r="T2" i="8"/>
  <c r="G22" i="5"/>
  <c r="J22" i="5" s="1"/>
  <c r="M22" i="5" s="1"/>
  <c r="O8" i="6"/>
  <c r="F13" i="5"/>
  <c r="Q8" i="6"/>
  <c r="R8" i="6"/>
  <c r="H13" i="5" l="1"/>
  <c r="B10" i="4" a="1"/>
  <c r="B11" i="4"/>
  <c r="C11" i="4"/>
  <c r="C10" i="4"/>
  <c r="B10" i="4"/>
  <c r="B18" i="4" a="1"/>
  <c r="C19" i="4"/>
  <c r="B19" i="4"/>
  <c r="B18" i="4"/>
  <c r="B20" i="4"/>
  <c r="C20" i="4"/>
  <c r="B21" i="4"/>
  <c r="C21" i="4"/>
  <c r="C18" i="4"/>
</calcChain>
</file>

<file path=xl/comments1.xml><?xml version="1.0" encoding="utf-8"?>
<comments xmlns="http://schemas.openxmlformats.org/spreadsheetml/2006/main">
  <authors>
    <author>Joseph Dong</author>
    <author>Fanghu "Joseph" DONG</author>
    <author>Fanghu "Joseph" Dong</author>
  </authors>
  <commentList>
    <comment ref="A1" authorId="0" shapeId="0">
      <text>
        <r>
          <rPr>
            <b/>
            <sz val="8"/>
            <color indexed="81"/>
            <rFont val="Tahoma"/>
            <family val="2"/>
          </rPr>
          <t>Joseph Dong:</t>
        </r>
        <r>
          <rPr>
            <sz val="8"/>
            <color indexed="81"/>
            <rFont val="Tahoma"/>
            <family val="2"/>
          </rPr>
          <t xml:space="preserve">
start here
- prepares the datatable
- calls out the pivot table</t>
        </r>
      </text>
    </comment>
    <comment ref="F1" authorId="0" shapeId="0">
      <text>
        <r>
          <rPr>
            <b/>
            <sz val="8"/>
            <color indexed="81"/>
            <rFont val="Tahoma"/>
            <family val="2"/>
          </rPr>
          <t>Joseph Dong:</t>
        </r>
        <r>
          <rPr>
            <sz val="8"/>
            <color indexed="81"/>
            <rFont val="Tahoma"/>
            <family val="2"/>
          </rPr>
          <t xml:space="preserve">
- Only use this button after the datatable is out
- Double click the cell to output the covaraince matrix for the visible rows of the datatable and those columns having a "x" ahead. 
- The output is put after previous outputs below the last row of the datatable.</t>
        </r>
      </text>
    </comment>
    <comment ref="H1" authorId="1" shapeId="0">
      <text>
        <r>
          <rPr>
            <b/>
            <sz val="8"/>
            <color indexed="81"/>
            <rFont val="Tahoma"/>
            <family val="2"/>
          </rPr>
          <t>Fanghu "Joseph" DONG:</t>
        </r>
        <r>
          <rPr>
            <sz val="8"/>
            <color indexed="81"/>
            <rFont val="Tahoma"/>
            <family val="2"/>
          </rPr>
          <t xml:space="preserve">
Select columns with "x"</t>
        </r>
      </text>
    </comment>
    <comment ref="J1" authorId="0" shapeId="0">
      <text>
        <r>
          <rPr>
            <b/>
            <sz val="8"/>
            <color indexed="81"/>
            <rFont val="Tahoma"/>
            <family val="2"/>
          </rPr>
          <t>Joseph Dong:</t>
        </r>
        <r>
          <rPr>
            <sz val="8"/>
            <color indexed="81"/>
            <rFont val="Tahoma"/>
            <family val="2"/>
          </rPr>
          <t xml:space="preserve">
only use this afte the pivot table is out</t>
        </r>
      </text>
    </comment>
    <comment ref="L1" authorId="1" shapeId="0">
      <text>
        <r>
          <rPr>
            <b/>
            <sz val="8"/>
            <color indexed="81"/>
            <rFont val="Tahoma"/>
            <family val="2"/>
          </rPr>
          <t>Fanghu "Joseph" DONG:</t>
        </r>
        <r>
          <rPr>
            <sz val="8"/>
            <color indexed="81"/>
            <rFont val="Tahoma"/>
            <family val="2"/>
          </rPr>
          <t xml:space="preserve">
make a Normal QQ plort for each column selected with an "x"</t>
        </r>
      </text>
    </comment>
    <comment ref="P1" authorId="2" shapeId="0">
      <text>
        <r>
          <rPr>
            <b/>
            <sz val="9"/>
            <color indexed="81"/>
            <rFont val="Tahoma"/>
            <family val="2"/>
          </rPr>
          <t>Fanghu "Joseph" Dong:</t>
        </r>
        <r>
          <rPr>
            <sz val="9"/>
            <color indexed="81"/>
            <rFont val="Tahoma"/>
            <family val="2"/>
          </rPr>
          <t xml:space="preserve">
double click to clear all the charts currently on screen</t>
        </r>
      </text>
    </comment>
  </commentList>
</comments>
</file>

<file path=xl/comments2.xml><?xml version="1.0" encoding="utf-8"?>
<comments xmlns="http://schemas.openxmlformats.org/spreadsheetml/2006/main">
  <authors>
    <author>Joseph Dong</author>
  </authors>
  <commentList>
    <comment ref="A4" authorId="0" shapeId="0">
      <text>
        <r>
          <rPr>
            <b/>
            <sz val="8"/>
            <color indexed="81"/>
            <rFont val="Tahoma"/>
            <family val="2"/>
          </rPr>
          <t>Joseph Dong:</t>
        </r>
        <r>
          <rPr>
            <sz val="8"/>
            <color indexed="81"/>
            <rFont val="Tahoma"/>
            <family val="2"/>
          </rPr>
          <t xml:space="preserve">
- start here, but make sure the purple filed is chosen correctly
- dealing with text contents currently on the clipboard</t>
        </r>
      </text>
    </comment>
    <comment ref="A8" authorId="0" shapeId="0">
      <text>
        <r>
          <rPr>
            <b/>
            <sz val="8"/>
            <color indexed="81"/>
            <rFont val="Tahoma"/>
            <family val="2"/>
          </rPr>
          <t>Joseph Dong:</t>
        </r>
        <r>
          <rPr>
            <sz val="8"/>
            <color indexed="81"/>
            <rFont val="Tahoma"/>
            <family val="2"/>
          </rPr>
          <t xml:space="preserve">
select data table (including the headers row, even if the headers row is blank or imcomplete)</t>
        </r>
      </text>
    </comment>
    <comment ref="A11" authorId="0" shapeId="0">
      <text>
        <r>
          <rPr>
            <b/>
            <sz val="8"/>
            <color indexed="81"/>
            <rFont val="Tahoma"/>
            <family val="2"/>
          </rPr>
          <t>Joseph Dong:</t>
        </r>
        <r>
          <rPr>
            <sz val="8"/>
            <color indexed="81"/>
            <rFont val="Tahoma"/>
            <family val="2"/>
          </rPr>
          <t xml:space="preserve">
Make the datatable into an Excel table, with headers.</t>
        </r>
      </text>
    </comment>
    <comment ref="A14" authorId="0" shapeId="0">
      <text>
        <r>
          <rPr>
            <b/>
            <sz val="8"/>
            <color indexed="81"/>
            <rFont val="Tahoma"/>
            <family val="2"/>
          </rPr>
          <t>Joseph Dong:</t>
        </r>
        <r>
          <rPr>
            <sz val="8"/>
            <color indexed="81"/>
            <rFont val="Tahoma"/>
            <family val="2"/>
          </rPr>
          <t xml:space="preserve">
open a new notepad</t>
        </r>
      </text>
    </comment>
  </commentList>
</comments>
</file>

<file path=xl/comments3.xml><?xml version="1.0" encoding="utf-8"?>
<comments xmlns="http://schemas.openxmlformats.org/spreadsheetml/2006/main">
  <authors>
    <author>Fanghu "Joseph" Dong</author>
  </authors>
  <commentList>
    <comment ref="Q1" authorId="0" shapeId="0">
      <text>
        <r>
          <rPr>
            <b/>
            <sz val="9"/>
            <color indexed="81"/>
            <rFont val="Tahoma"/>
            <family val="2"/>
          </rPr>
          <t>Fanghu "Joseph" Dong:</t>
        </r>
        <r>
          <rPr>
            <sz val="9"/>
            <color indexed="81"/>
            <rFont val="Tahoma"/>
            <family val="2"/>
          </rPr>
          <t xml:space="preserve">
2x2 covariance only!
Before doubleclick,
Select the 4 elements of this covariance</t>
        </r>
      </text>
    </comment>
    <comment ref="A3" authorId="0" shapeId="0">
      <text>
        <r>
          <rPr>
            <b/>
            <sz val="9"/>
            <color indexed="81"/>
            <rFont val="Tahoma"/>
            <family val="2"/>
          </rPr>
          <t>Fanghu "Joseph" Dong:</t>
        </r>
        <r>
          <rPr>
            <sz val="9"/>
            <color indexed="81"/>
            <rFont val="Tahoma"/>
            <family val="2"/>
          </rPr>
          <t xml:space="preserve">
Assume a Covariance Matrix is already on the system clipboard</t>
        </r>
      </text>
    </comment>
  </commentList>
</comments>
</file>

<file path=xl/comments4.xml><?xml version="1.0" encoding="utf-8"?>
<comments xmlns="http://schemas.openxmlformats.org/spreadsheetml/2006/main">
  <authors>
    <author>Joseph Dong</author>
  </authors>
  <commentList>
    <comment ref="A1" authorId="0" shapeId="0">
      <text>
        <r>
          <rPr>
            <b/>
            <sz val="8"/>
            <color indexed="81"/>
            <rFont val="Tahoma"/>
            <family val="2"/>
          </rPr>
          <t>Joseph Dong:</t>
        </r>
        <r>
          <rPr>
            <sz val="8"/>
            <color indexed="81"/>
            <rFont val="Tahoma"/>
            <family val="2"/>
          </rPr>
          <t xml:space="preserve">
From "Cov2Correl" output</t>
        </r>
      </text>
    </comment>
    <comment ref="B1" authorId="0" shapeId="0">
      <text>
        <r>
          <rPr>
            <b/>
            <sz val="8"/>
            <color indexed="81"/>
            <rFont val="Tahoma"/>
            <family val="2"/>
          </rPr>
          <t>Joseph Dong:</t>
        </r>
        <r>
          <rPr>
            <sz val="8"/>
            <color indexed="81"/>
            <rFont val="Tahoma"/>
            <family val="2"/>
          </rPr>
          <t xml:space="preserve">
Dimension of DV</t>
        </r>
      </text>
    </comment>
    <comment ref="C1" authorId="0" shapeId="0">
      <text>
        <r>
          <rPr>
            <b/>
            <sz val="8"/>
            <color indexed="81"/>
            <rFont val="Tahoma"/>
            <family val="2"/>
          </rPr>
          <t>Joseph Dong:</t>
        </r>
        <r>
          <rPr>
            <sz val="8"/>
            <color indexed="81"/>
            <rFont val="Tahoma"/>
            <family val="2"/>
          </rPr>
          <t xml:space="preserve">
Sample Size (num of obs)</t>
        </r>
      </text>
    </comment>
    <comment ref="C3" authorId="0" shapeId="0">
      <text>
        <r>
          <rPr>
            <b/>
            <sz val="8"/>
            <color indexed="81"/>
            <rFont val="Tahoma"/>
            <family val="2"/>
          </rPr>
          <t>Joseph Dong:</t>
        </r>
        <r>
          <rPr>
            <sz val="8"/>
            <color indexed="81"/>
            <rFont val="Tahoma"/>
            <family val="2"/>
          </rPr>
          <t xml:space="preserve">
number of groups in the DV</t>
        </r>
      </text>
    </comment>
    <comment ref="B16" authorId="0" shapeId="0">
      <text>
        <r>
          <rPr>
            <b/>
            <sz val="8"/>
            <color indexed="81"/>
            <rFont val="Tahoma"/>
            <family val="2"/>
          </rPr>
          <t>Joseph Dong:</t>
        </r>
        <r>
          <rPr>
            <sz val="8"/>
            <color indexed="81"/>
            <rFont val="Tahoma"/>
            <family val="2"/>
          </rPr>
          <t xml:space="preserve">
Testing Equivariances AND Equicorrelations</t>
        </r>
      </text>
    </comment>
    <comment ref="G16" authorId="0" shapeId="0">
      <text>
        <r>
          <rPr>
            <b/>
            <sz val="8"/>
            <color indexed="81"/>
            <rFont val="Tahoma"/>
            <family val="2"/>
          </rPr>
          <t>Joseph Dong:</t>
        </r>
        <r>
          <rPr>
            <sz val="8"/>
            <color indexed="81"/>
            <rFont val="Tahoma"/>
            <family val="2"/>
          </rPr>
          <t xml:space="preserve">
Box(1950)</t>
        </r>
      </text>
    </comment>
    <comment ref="B21" authorId="0" shapeId="0">
      <text>
        <r>
          <rPr>
            <b/>
            <sz val="8"/>
            <color indexed="81"/>
            <rFont val="Tahoma"/>
            <family val="2"/>
          </rPr>
          <t>Joseph Dong:</t>
        </r>
        <r>
          <rPr>
            <sz val="8"/>
            <color indexed="81"/>
            <rFont val="Tahoma"/>
            <family val="2"/>
          </rPr>
          <t xml:space="preserve">
No assumption of Equivariance.</t>
        </r>
      </text>
    </comment>
    <comment ref="J21" authorId="0" shapeId="0">
      <text>
        <r>
          <rPr>
            <b/>
            <sz val="8"/>
            <color indexed="81"/>
            <rFont val="Tahoma"/>
            <family val="2"/>
          </rPr>
          <t>Joseph Dong:</t>
        </r>
        <r>
          <rPr>
            <sz val="8"/>
            <color indexed="81"/>
            <rFont val="Tahoma"/>
            <family val="2"/>
          </rPr>
          <t xml:space="preserve">
Lawley (1963), heuristic</t>
        </r>
      </text>
    </comment>
    <comment ref="B27" authorId="0" shapeId="0">
      <text>
        <r>
          <rPr>
            <b/>
            <sz val="8"/>
            <color indexed="81"/>
            <rFont val="Tahoma"/>
            <family val="2"/>
          </rPr>
          <t>Joseph Dong:</t>
        </r>
        <r>
          <rPr>
            <sz val="8"/>
            <color indexed="81"/>
            <rFont val="Tahoma"/>
            <family val="2"/>
          </rPr>
          <t xml:space="preserve">
Test for Equivariance AND Total Independence</t>
        </r>
      </text>
    </comment>
    <comment ref="B37" authorId="0" shapeId="0">
      <text>
        <r>
          <rPr>
            <b/>
            <sz val="8"/>
            <color indexed="81"/>
            <rFont val="Tahoma"/>
            <family val="2"/>
          </rPr>
          <t>Joseph Dong:</t>
        </r>
        <r>
          <rPr>
            <sz val="8"/>
            <color indexed="81"/>
            <rFont val="Tahoma"/>
            <family val="2"/>
          </rPr>
          <t xml:space="preserve">
You need to manually fill the Hypothesized Σ0</t>
        </r>
        <r>
          <rPr>
            <sz val="8"/>
            <color indexed="81"/>
            <rFont val="Calibri"/>
            <family val="2"/>
          </rPr>
          <t xml:space="preserve"> </t>
        </r>
        <r>
          <rPr>
            <sz val="8"/>
            <color indexed="81"/>
            <rFont val="Tahoma"/>
            <family val="2"/>
          </rPr>
          <t>matrix at the location specified as the "cov Hypo." cell near the top  of this sheet</t>
        </r>
      </text>
    </comment>
  </commentList>
</comments>
</file>

<file path=xl/comments5.xml><?xml version="1.0" encoding="utf-8"?>
<comments xmlns="http://schemas.openxmlformats.org/spreadsheetml/2006/main">
  <authors>
    <author>Joseph Dong</author>
    <author>Fanghu "Joseph" DONG</author>
    <author>Fanghu "Joseph" Dong</author>
  </authors>
  <commentList>
    <comment ref="A1" authorId="0" shapeId="0">
      <text>
        <r>
          <rPr>
            <b/>
            <sz val="8"/>
            <color indexed="81"/>
            <rFont val="Tahoma"/>
            <family val="2"/>
          </rPr>
          <t>Joseph Dong:</t>
        </r>
        <r>
          <rPr>
            <sz val="8"/>
            <color indexed="81"/>
            <rFont val="Tahoma"/>
            <family val="2"/>
          </rPr>
          <t xml:space="preserve">
Prepare Covariance Matrices from the data in "pivot" sheet: 
- use the "get Covariance" button there.
- you can filter the datatable and only the visible portion of the datatable is computed covariance matrix. The covariance matrix will be listed one after another after the last row of the datatable.
- The covariances output there should correspond exactly to the ones you would liked to check "poolability".</t>
        </r>
      </text>
    </comment>
    <comment ref="B2" authorId="0" shapeId="0">
      <text>
        <r>
          <rPr>
            <b/>
            <sz val="8"/>
            <color indexed="81"/>
            <rFont val="Tahoma"/>
            <family val="2"/>
          </rPr>
          <t>Joseph Dong:</t>
        </r>
        <r>
          <rPr>
            <sz val="8"/>
            <color indexed="81"/>
            <rFont val="Tahoma"/>
            <family val="2"/>
          </rPr>
          <t xml:space="preserve">
Number of sample covarainces to compare equality.</t>
        </r>
      </text>
    </comment>
    <comment ref="C2" authorId="0" shapeId="0">
      <text>
        <r>
          <rPr>
            <b/>
            <sz val="8"/>
            <color indexed="81"/>
            <rFont val="Tahoma"/>
            <family val="2"/>
          </rPr>
          <t>Joseph Dong:</t>
        </r>
        <r>
          <rPr>
            <sz val="8"/>
            <color indexed="81"/>
            <rFont val="Tahoma"/>
            <family val="2"/>
          </rPr>
          <t xml:space="preserve">
Dimension of the DV</t>
        </r>
      </text>
    </comment>
    <comment ref="D2" authorId="0" shapeId="0">
      <text>
        <r>
          <rPr>
            <b/>
            <sz val="8"/>
            <color indexed="81"/>
            <rFont val="Tahoma"/>
            <family val="2"/>
          </rPr>
          <t>Joseph Dong:</t>
        </r>
        <r>
          <rPr>
            <sz val="8"/>
            <color indexed="81"/>
            <rFont val="Tahoma"/>
            <family val="2"/>
          </rPr>
          <t xml:space="preserve">
Sum of sample sizes from all samples.</t>
        </r>
      </text>
    </comment>
    <comment ref="H3" authorId="0" shapeId="0">
      <text>
        <r>
          <rPr>
            <b/>
            <sz val="8"/>
            <color indexed="81"/>
            <rFont val="Tahoma"/>
            <family val="2"/>
          </rPr>
          <t>Joseph Dong:</t>
        </r>
        <r>
          <rPr>
            <sz val="8"/>
            <color indexed="81"/>
            <rFont val="Tahoma"/>
            <family val="2"/>
          </rPr>
          <t xml:space="preserve">
LRT (First Principle)
</t>
        </r>
      </text>
    </comment>
    <comment ref="L3" authorId="1" shapeId="0">
      <text>
        <r>
          <rPr>
            <b/>
            <sz val="8"/>
            <color indexed="81"/>
            <rFont val="Tahoma"/>
            <family val="2"/>
          </rPr>
          <t>Fanghu "Joseph" DONG:</t>
        </r>
        <r>
          <rPr>
            <sz val="8"/>
            <color indexed="81"/>
            <rFont val="Tahoma"/>
            <family val="2"/>
          </rPr>
          <t xml:space="preserve">
Mannually enter the mean  vector of the first sample</t>
        </r>
      </text>
    </comment>
    <comment ref="L4" authorId="1" shapeId="0">
      <text>
        <r>
          <rPr>
            <b/>
            <sz val="8"/>
            <color indexed="81"/>
            <rFont val="Tahoma"/>
            <family val="2"/>
          </rPr>
          <t>Fanghu "Joseph" DONG:</t>
        </r>
        <r>
          <rPr>
            <sz val="8"/>
            <color indexed="81"/>
            <rFont val="Tahoma"/>
            <family val="2"/>
          </rPr>
          <t xml:space="preserve">
Mannually enter the mean  vector of the second sample</t>
        </r>
      </text>
    </comment>
    <comment ref="L5" authorId="1" shapeId="0">
      <text>
        <r>
          <rPr>
            <b/>
            <sz val="8"/>
            <color indexed="81"/>
            <rFont val="Tahoma"/>
            <family val="2"/>
          </rPr>
          <t>Fanghu "Joseph" DONG:</t>
        </r>
        <r>
          <rPr>
            <sz val="8"/>
            <color indexed="81"/>
            <rFont val="Tahoma"/>
            <family val="2"/>
          </rPr>
          <t xml:space="preserve">
Mannually enter the hypothesized difference between the two sample mean vectors</t>
        </r>
      </text>
    </comment>
    <comment ref="H7" authorId="0" shapeId="0">
      <text>
        <r>
          <rPr>
            <b/>
            <sz val="8"/>
            <color indexed="81"/>
            <rFont val="Tahoma"/>
            <family val="2"/>
          </rPr>
          <t>Joseph Dong:</t>
        </r>
        <r>
          <rPr>
            <sz val="8"/>
            <color indexed="81"/>
            <rFont val="Tahoma"/>
            <family val="2"/>
          </rPr>
          <t xml:space="preserve">
Box's M-Test (1949)</t>
        </r>
      </text>
    </comment>
    <comment ref="O7" authorId="1" shapeId="0">
      <text>
        <r>
          <rPr>
            <b/>
            <sz val="8"/>
            <color indexed="81"/>
            <rFont val="Tahoma"/>
            <family val="2"/>
          </rPr>
          <t>Fanghu "Joseph" DONG:</t>
        </r>
        <r>
          <rPr>
            <sz val="8"/>
            <color indexed="81"/>
            <rFont val="Tahoma"/>
            <family val="2"/>
          </rPr>
          <t xml:space="preserve">
Same as 2-Sample MANOVA p-value</t>
        </r>
      </text>
    </comment>
    <comment ref="S7" authorId="2" shapeId="0">
      <text>
        <r>
          <rPr>
            <b/>
            <sz val="9"/>
            <color indexed="81"/>
            <rFont val="Tahoma"/>
            <family val="2"/>
          </rPr>
          <t>Fanghu "Joseph" Dong:</t>
        </r>
        <r>
          <rPr>
            <sz val="9"/>
            <color indexed="81"/>
            <rFont val="Tahoma"/>
            <family val="2"/>
          </rPr>
          <t xml:space="preserve">
should be &gt; p-1</t>
        </r>
      </text>
    </comment>
    <comment ref="A9" authorId="0" shapeId="0">
      <text>
        <r>
          <rPr>
            <b/>
            <sz val="8"/>
            <color indexed="81"/>
            <rFont val="Tahoma"/>
            <family val="2"/>
          </rPr>
          <t>Joseph Dong:</t>
        </r>
        <r>
          <rPr>
            <sz val="8"/>
            <color indexed="81"/>
            <rFont val="Tahoma"/>
            <family val="2"/>
          </rPr>
          <t xml:space="preserve">
If you want to manually prepare all covariances here, double click this to pave the layout.</t>
        </r>
      </text>
    </comment>
  </commentList>
</comments>
</file>

<file path=xl/comments6.xml><?xml version="1.0" encoding="utf-8"?>
<comments xmlns="http://schemas.openxmlformats.org/spreadsheetml/2006/main">
  <authors>
    <author>Joseph Dong</author>
    <author>Fanghu "Joseph" DONG</author>
    <author>Fanghu "Joseph" Dong</author>
  </authors>
  <commentList>
    <comment ref="A1" authorId="0" shapeId="0">
      <text>
        <r>
          <rPr>
            <b/>
            <sz val="8"/>
            <color indexed="81"/>
            <rFont val="Tahoma"/>
            <family val="2"/>
          </rPr>
          <t>Joseph Dong:</t>
        </r>
        <r>
          <rPr>
            <sz val="8"/>
            <color indexed="81"/>
            <rFont val="Tahoma"/>
            <family val="2"/>
          </rPr>
          <t xml:space="preserve">
start here
- paste Data Matrix from the pivot sheet, filtering there is recognized
- </t>
        </r>
        <r>
          <rPr>
            <b/>
            <sz val="8"/>
            <color indexed="81"/>
            <rFont val="Tahoma"/>
            <family val="2"/>
          </rPr>
          <t>A default transformation matrix will be setup, scroll down to see it</t>
        </r>
      </text>
    </comment>
    <comment ref="C1" authorId="1" shapeId="0">
      <text>
        <r>
          <rPr>
            <b/>
            <sz val="8"/>
            <color indexed="81"/>
            <rFont val="Tahoma"/>
            <family val="2"/>
          </rPr>
          <t xml:space="preserve">Fanghu "Joseph" DONG: 
</t>
        </r>
        <r>
          <rPr>
            <sz val="8"/>
            <color indexed="81"/>
            <rFont val="Tahoma"/>
            <family val="2"/>
          </rPr>
          <t>sample size</t>
        </r>
      </text>
    </comment>
    <comment ref="D1" authorId="1" shapeId="0">
      <text>
        <r>
          <rPr>
            <b/>
            <sz val="8"/>
            <color indexed="81"/>
            <rFont val="Tahoma"/>
            <family val="2"/>
          </rPr>
          <t>Fanghu "Joseph" DONG:</t>
        </r>
        <r>
          <rPr>
            <sz val="8"/>
            <color indexed="81"/>
            <rFont val="Tahoma"/>
            <family val="2"/>
          </rPr>
          <t xml:space="preserve">
number of DVs</t>
        </r>
      </text>
    </comment>
    <comment ref="G1" authorId="1" shapeId="0">
      <text>
        <r>
          <rPr>
            <b/>
            <sz val="8"/>
            <color indexed="81"/>
            <rFont val="Tahoma"/>
            <family val="2"/>
          </rPr>
          <t>Fanghu "Joseph" DONG:</t>
        </r>
        <r>
          <rPr>
            <sz val="8"/>
            <color indexed="81"/>
            <rFont val="Tahoma"/>
            <family val="2"/>
          </rPr>
          <t xml:space="preserve">
number of rows in the transformer matrix</t>
        </r>
      </text>
    </comment>
    <comment ref="I1" authorId="2" shapeId="0">
      <text>
        <r>
          <rPr>
            <b/>
            <sz val="9"/>
            <color indexed="81"/>
            <rFont val="Tahoma"/>
            <family val="2"/>
          </rPr>
          <t>Fanghu "Joseph" Dong:</t>
        </r>
        <r>
          <rPr>
            <sz val="9"/>
            <color indexed="81"/>
            <rFont val="Tahoma"/>
            <family val="2"/>
          </rPr>
          <t xml:space="preserve">
Hotelling's T^2 Statistic</t>
        </r>
      </text>
    </comment>
    <comment ref="L1" authorId="2" shapeId="0">
      <text>
        <r>
          <rPr>
            <b/>
            <sz val="9"/>
            <color indexed="81"/>
            <rFont val="Tahoma"/>
            <family val="2"/>
          </rPr>
          <t>Fanghu "Joseph" Dong:</t>
        </r>
        <r>
          <rPr>
            <sz val="9"/>
            <color indexed="81"/>
            <rFont val="Tahoma"/>
            <family val="2"/>
          </rPr>
          <t xml:space="preserve">
Equivalent F statistic</t>
        </r>
      </text>
    </comment>
  </commentList>
</comments>
</file>

<file path=xl/comments7.xml><?xml version="1.0" encoding="utf-8"?>
<comments xmlns="http://schemas.openxmlformats.org/spreadsheetml/2006/main">
  <authors>
    <author>Joseph Dong</author>
    <author>Fanghu "Joseph" DONG</author>
    <author>Fanghu "Joseph" Dong</author>
  </authors>
  <commentList>
    <comment ref="A1" authorId="0" shapeId="0">
      <text>
        <r>
          <rPr>
            <b/>
            <sz val="8"/>
            <color indexed="81"/>
            <rFont val="Tahoma"/>
            <family val="2"/>
          </rPr>
          <t>Joseph Dong:</t>
        </r>
        <r>
          <rPr>
            <sz val="8"/>
            <color indexed="81"/>
            <rFont val="Tahoma"/>
            <family val="2"/>
          </rPr>
          <t xml:space="preserve">
start here
- paste Data Matrix from the pivot sheet, filtering there is recognized</t>
        </r>
      </text>
    </comment>
    <comment ref="C1" authorId="1" shapeId="0">
      <text>
        <r>
          <rPr>
            <b/>
            <sz val="8"/>
            <color indexed="81"/>
            <rFont val="Tahoma"/>
            <family val="2"/>
          </rPr>
          <t>Fanghu "Joseph" DONG:</t>
        </r>
        <r>
          <rPr>
            <sz val="8"/>
            <color indexed="81"/>
            <rFont val="Tahoma"/>
            <family val="2"/>
          </rPr>
          <t xml:space="preserve">
sample size</t>
        </r>
      </text>
    </comment>
    <comment ref="D1" authorId="1" shapeId="0">
      <text>
        <r>
          <rPr>
            <b/>
            <sz val="8"/>
            <color indexed="81"/>
            <rFont val="Tahoma"/>
            <family val="2"/>
          </rPr>
          <t>Fanghu "Joseph" DONG:</t>
        </r>
        <r>
          <rPr>
            <sz val="8"/>
            <color indexed="81"/>
            <rFont val="Tahoma"/>
            <family val="2"/>
          </rPr>
          <t xml:space="preserve">
number of DVs</t>
        </r>
      </text>
    </comment>
    <comment ref="E1" authorId="1" shapeId="0">
      <text>
        <r>
          <rPr>
            <b/>
            <sz val="8"/>
            <color indexed="81"/>
            <rFont val="Tahoma"/>
            <family val="2"/>
          </rPr>
          <t>Fanghu "Joseph" DONG:</t>
        </r>
        <r>
          <rPr>
            <sz val="8"/>
            <color indexed="81"/>
            <rFont val="Tahoma"/>
            <family val="2"/>
          </rPr>
          <t xml:space="preserve">
number of categorical IVs</t>
        </r>
      </text>
    </comment>
    <comment ref="F1" authorId="1" shapeId="0">
      <text>
        <r>
          <rPr>
            <b/>
            <sz val="8"/>
            <color indexed="81"/>
            <rFont val="Tahoma"/>
            <family val="2"/>
          </rPr>
          <t>Fanghu "Joseph" DONG:</t>
        </r>
        <r>
          <rPr>
            <sz val="8"/>
            <color indexed="81"/>
            <rFont val="Tahoma"/>
            <family val="2"/>
          </rPr>
          <t xml:space="preserve">
number of x's (continous IVs)</t>
        </r>
      </text>
    </comment>
    <comment ref="G1" authorId="1" shapeId="0">
      <text>
        <r>
          <rPr>
            <b/>
            <sz val="8"/>
            <color indexed="81"/>
            <rFont val="Tahoma"/>
            <family val="2"/>
          </rPr>
          <t>Fanghu "Joseph" DONG:</t>
        </r>
        <r>
          <rPr>
            <sz val="8"/>
            <color indexed="81"/>
            <rFont val="Tahoma"/>
            <family val="2"/>
          </rPr>
          <t xml:space="preserve">
double click to generate SAS PROC GLM code for Profile Analysis</t>
        </r>
      </text>
    </comment>
    <comment ref="O1" authorId="2" shapeId="0">
      <text>
        <r>
          <rPr>
            <b/>
            <sz val="9"/>
            <color indexed="81"/>
            <rFont val="Tahoma"/>
            <family val="2"/>
          </rPr>
          <t>Fanghu "Joseph" Dong:</t>
        </r>
        <r>
          <rPr>
            <sz val="9"/>
            <color indexed="81"/>
            <rFont val="Tahoma"/>
            <family val="2"/>
          </rPr>
          <t xml:space="preserve">
number of groups that the DVs are classified into, by the IVs</t>
        </r>
      </text>
    </comment>
    <comment ref="A3" authorId="1" shapeId="0">
      <text>
        <r>
          <rPr>
            <b/>
            <sz val="8"/>
            <color indexed="81"/>
            <rFont val="Tahoma"/>
            <family val="2"/>
          </rPr>
          <t>Fanghu "Joseph" DONG:</t>
        </r>
        <r>
          <rPr>
            <sz val="8"/>
            <color indexed="81"/>
            <rFont val="Tahoma"/>
            <family val="2"/>
          </rPr>
          <t xml:space="preserve">
y : DV (continuous)
x:  IV - continuous
c: IV - categorical</t>
        </r>
      </text>
    </comment>
  </commentList>
</comments>
</file>

<file path=xl/comments8.xml><?xml version="1.0" encoding="utf-8"?>
<comments xmlns="http://schemas.openxmlformats.org/spreadsheetml/2006/main">
  <authors>
    <author>Joseph Dong</author>
  </authors>
  <commentList>
    <comment ref="B2" authorId="0" shapeId="0">
      <text>
        <r>
          <rPr>
            <b/>
            <sz val="8"/>
            <color indexed="81"/>
            <rFont val="Tahoma"/>
            <family val="2"/>
          </rPr>
          <t>Joseph Dong:</t>
        </r>
        <r>
          <rPr>
            <sz val="8"/>
            <color indexed="81"/>
            <rFont val="Tahoma"/>
            <family val="2"/>
          </rPr>
          <t xml:space="preserve">
double click to
- clear the current data to the right
- paste new data from clipboard to the right</t>
        </r>
      </text>
    </comment>
    <comment ref="E4" authorId="0" shapeId="0">
      <text>
        <r>
          <rPr>
            <b/>
            <sz val="8"/>
            <color indexed="81"/>
            <rFont val="Tahoma"/>
            <family val="2"/>
          </rPr>
          <t>Joseph Dong:</t>
        </r>
        <r>
          <rPr>
            <sz val="8"/>
            <color indexed="81"/>
            <rFont val="Tahoma"/>
            <family val="2"/>
          </rPr>
          <t xml:space="preserve">
y = b0 + b1*x</t>
        </r>
      </text>
    </comment>
    <comment ref="M4" authorId="0" shapeId="0">
      <text>
        <r>
          <rPr>
            <b/>
            <sz val="8"/>
            <color indexed="81"/>
            <rFont val="Tahoma"/>
            <family val="2"/>
          </rPr>
          <t>Joseph Dong:</t>
        </r>
        <r>
          <rPr>
            <sz val="8"/>
            <color indexed="81"/>
            <rFont val="Tahoma"/>
            <family val="2"/>
          </rPr>
          <t xml:space="preserve">
of regression anova</t>
        </r>
      </text>
    </comment>
    <comment ref="C17" authorId="0" shapeId="0">
      <text>
        <r>
          <rPr>
            <b/>
            <sz val="8"/>
            <color indexed="81"/>
            <rFont val="Tahoma"/>
            <family val="2"/>
          </rPr>
          <t>Joseph Dong:</t>
        </r>
        <r>
          <rPr>
            <sz val="8"/>
            <color indexed="81"/>
            <rFont val="Tahoma"/>
            <family val="2"/>
          </rPr>
          <t xml:space="preserve">
sample size</t>
        </r>
      </text>
    </comment>
    <comment ref="D17" authorId="0" shapeId="0">
      <text>
        <r>
          <rPr>
            <b/>
            <sz val="8"/>
            <color indexed="81"/>
            <rFont val="Tahoma"/>
            <family val="2"/>
          </rPr>
          <t>Joseph Dong:</t>
        </r>
        <r>
          <rPr>
            <sz val="8"/>
            <color indexed="81"/>
            <rFont val="Tahoma"/>
            <family val="2"/>
          </rPr>
          <t xml:space="preserve">
The number of variables in the conditioner set.</t>
        </r>
      </text>
    </comment>
    <comment ref="E17" authorId="0" shapeId="0">
      <text>
        <r>
          <rPr>
            <b/>
            <sz val="8"/>
            <color indexed="81"/>
            <rFont val="Tahoma"/>
            <family val="2"/>
          </rPr>
          <t>Joseph Dong:</t>
        </r>
        <r>
          <rPr>
            <sz val="8"/>
            <color indexed="81"/>
            <rFont val="Tahoma"/>
            <family val="2"/>
          </rPr>
          <t xml:space="preserve">
partial correlation</t>
        </r>
      </text>
    </comment>
    <comment ref="K17" authorId="0" shapeId="0">
      <text>
        <r>
          <rPr>
            <b/>
            <sz val="8"/>
            <color indexed="81"/>
            <rFont val="Tahoma"/>
            <family val="2"/>
          </rPr>
          <t>Joseph Dong:</t>
        </r>
        <r>
          <rPr>
            <sz val="8"/>
            <color indexed="81"/>
            <rFont val="Tahoma"/>
            <family val="2"/>
          </rPr>
          <t xml:space="preserve">
H0: ρ₀ = 0 where ρ is a partial correlation</t>
        </r>
      </text>
    </comment>
    <comment ref="A26" authorId="0" shapeId="0">
      <text>
        <r>
          <rPr>
            <b/>
            <sz val="8"/>
            <color indexed="81"/>
            <rFont val="Tahoma"/>
            <family val="2"/>
          </rPr>
          <t>Joseph Dong:</t>
        </r>
        <r>
          <rPr>
            <sz val="8"/>
            <color indexed="81"/>
            <rFont val="Tahoma"/>
            <family val="2"/>
          </rPr>
          <t xml:space="preserve">
start here
- paste Data Matrix from the pivot sheet
If you do not want to use the pivot sheet's data, just manually make your data in the "Data Matrix" area starting at "Headers-&gt;"</t>
        </r>
      </text>
    </comment>
    <comment ref="D26" authorId="0" shapeId="0">
      <text>
        <r>
          <rPr>
            <b/>
            <sz val="8"/>
            <color indexed="81"/>
            <rFont val="Tahoma"/>
            <family val="2"/>
          </rPr>
          <t>Joseph Dong:</t>
        </r>
        <r>
          <rPr>
            <sz val="8"/>
            <color indexed="81"/>
            <rFont val="Tahoma"/>
            <family val="2"/>
          </rPr>
          <t xml:space="preserve">
multiple correlation computed from formula
- always non-negative</t>
        </r>
      </text>
    </comment>
    <comment ref="E26" authorId="0" shapeId="0">
      <text>
        <r>
          <rPr>
            <b/>
            <sz val="8"/>
            <color indexed="81"/>
            <rFont val="Tahoma"/>
            <family val="2"/>
          </rPr>
          <t>Joseph Dong:</t>
        </r>
        <r>
          <rPr>
            <sz val="8"/>
            <color indexed="81"/>
            <rFont val="Tahoma"/>
            <family val="2"/>
          </rPr>
          <t xml:space="preserve">
R-square computed from multiple regression, should equal to r^2</t>
        </r>
      </text>
    </comment>
    <comment ref="K26" authorId="0" shapeId="0">
      <text>
        <r>
          <rPr>
            <b/>
            <sz val="8"/>
            <color indexed="81"/>
            <rFont val="Tahoma"/>
            <family val="2"/>
          </rPr>
          <t>Joseph Dong:</t>
        </r>
        <r>
          <rPr>
            <sz val="8"/>
            <color indexed="81"/>
            <rFont val="Tahoma"/>
            <family val="2"/>
          </rPr>
          <t xml:space="preserve">
of regression anova</t>
        </r>
      </text>
    </comment>
    <comment ref="A29" authorId="0" shapeId="0">
      <text>
        <r>
          <rPr>
            <b/>
            <sz val="8"/>
            <color indexed="81"/>
            <rFont val="Tahoma"/>
            <family val="2"/>
          </rPr>
          <t>Joseph Dong:</t>
        </r>
        <r>
          <rPr>
            <sz val="8"/>
            <color indexed="81"/>
            <rFont val="Tahoma"/>
            <family val="2"/>
          </rPr>
          <t xml:space="preserve">
Intercept b0 is put above y</t>
        </r>
      </text>
    </comment>
    <comment ref="A30" authorId="0" shapeId="0">
      <text>
        <r>
          <rPr>
            <b/>
            <sz val="8"/>
            <color indexed="81"/>
            <rFont val="Tahoma"/>
            <family val="2"/>
          </rPr>
          <t>Joseph Dong:</t>
        </r>
        <r>
          <rPr>
            <sz val="8"/>
            <color indexed="81"/>
            <rFont val="Tahoma"/>
            <family val="2"/>
          </rPr>
          <t xml:space="preserve">
- put a "y" above the response column
- put an "x" above every regressor column that you wish to include
- leave elsewhere in this row blank</t>
        </r>
      </text>
    </comment>
  </commentList>
</comments>
</file>

<file path=xl/comments9.xml><?xml version="1.0" encoding="utf-8"?>
<comments xmlns="http://schemas.openxmlformats.org/spreadsheetml/2006/main">
  <authors>
    <author>Joseph Dong</author>
  </authors>
  <commentList>
    <comment ref="H1" authorId="0" shapeId="0">
      <text>
        <r>
          <rPr>
            <sz val="8"/>
            <color indexed="81"/>
            <rFont val="Tahoma"/>
            <family val="2"/>
          </rPr>
          <t>k &lt; min(vcount, wcount)</t>
        </r>
      </text>
    </comment>
    <comment ref="J1" authorId="0" shapeId="0">
      <text>
        <r>
          <rPr>
            <b/>
            <sz val="8"/>
            <color indexed="81"/>
            <rFont val="Tahoma"/>
            <family val="2"/>
          </rPr>
          <t>Tests the last p-k cancorrs are all zero</t>
        </r>
      </text>
    </comment>
    <comment ref="N1" authorId="0" shapeId="0">
      <text>
        <r>
          <rPr>
            <b/>
            <sz val="8"/>
            <color indexed="81"/>
            <rFont val="Tahoma"/>
            <family val="2"/>
          </rPr>
          <t>Joseph Dong:</t>
        </r>
        <r>
          <rPr>
            <sz val="8"/>
            <color indexed="81"/>
            <rFont val="Tahoma"/>
            <family val="2"/>
          </rPr>
          <t xml:space="preserve">
Wilk's </t>
        </r>
        <r>
          <rPr>
            <sz val="8"/>
            <color indexed="81"/>
            <rFont val="Calibri"/>
            <family val="2"/>
          </rPr>
          <t>Λ</t>
        </r>
        <r>
          <rPr>
            <sz val="8"/>
            <color indexed="81"/>
            <rFont val="Tahoma"/>
            <family val="2"/>
          </rPr>
          <t xml:space="preserve"> moves oppositely with its F equivalent. So this Critial Value for Wilks' Lambda is an upper bound : Left to this value =&gt; critial region</t>
        </r>
      </text>
    </comment>
    <comment ref="O1" authorId="0" shapeId="0">
      <text>
        <r>
          <rPr>
            <b/>
            <sz val="8"/>
            <color indexed="81"/>
            <rFont val="Tahoma"/>
            <family val="2"/>
          </rPr>
          <t>Joseph Dong:</t>
        </r>
        <r>
          <rPr>
            <sz val="8"/>
            <color indexed="81"/>
            <rFont val="Tahoma"/>
            <family val="2"/>
          </rPr>
          <t xml:space="preserve">
This is the exact p-value.</t>
        </r>
      </text>
    </comment>
    <comment ref="P1" authorId="0" shapeId="0">
      <text>
        <r>
          <rPr>
            <b/>
            <sz val="8"/>
            <color indexed="81"/>
            <rFont val="Tahoma"/>
            <family val="2"/>
          </rPr>
          <t>Joseph Dong:</t>
        </r>
        <r>
          <rPr>
            <sz val="8"/>
            <color indexed="81"/>
            <rFont val="Tahoma"/>
            <family val="2"/>
          </rPr>
          <t xml:space="preserve">
F approximation</t>
        </r>
      </text>
    </comment>
    <comment ref="U1" authorId="0" shapeId="0">
      <text>
        <r>
          <rPr>
            <b/>
            <sz val="8"/>
            <color indexed="81"/>
            <rFont val="Tahoma"/>
            <family val="2"/>
          </rPr>
          <t>Joseph Dong:</t>
        </r>
        <r>
          <rPr>
            <sz val="8"/>
            <color indexed="81"/>
            <rFont val="Tahoma"/>
            <family val="2"/>
          </rPr>
          <t xml:space="preserve">
Bartlett(1938) chisq approximation</t>
        </r>
      </text>
    </comment>
    <comment ref="X1" authorId="0" shapeId="0">
      <text>
        <r>
          <rPr>
            <b/>
            <sz val="8"/>
            <color indexed="81"/>
            <rFont val="Tahoma"/>
            <family val="2"/>
          </rPr>
          <t>Joseph Dong:</t>
        </r>
        <r>
          <rPr>
            <sz val="8"/>
            <color indexed="81"/>
            <rFont val="Tahoma"/>
            <family val="2"/>
          </rPr>
          <t xml:space="preserve">
This Chisq approximation is usually better than the F approximation.</t>
        </r>
      </text>
    </comment>
  </commentList>
</comments>
</file>

<file path=xl/comments10.xml><?xml version="1.0" encoding="utf-8"?>
<comments xmlns="http://schemas.openxmlformats.org/spreadsheetml/2006/main">
  <authors>
    <author>Joseph Dong</author>
  </authors>
  <commentList>
    <comment ref="I1" authorId="0" shapeId="0">
      <text>
        <r>
          <rPr>
            <b/>
            <sz val="8"/>
            <color indexed="81"/>
            <rFont val="Tahoma"/>
            <family val="2"/>
          </rPr>
          <t>Joseph Dong:</t>
        </r>
        <r>
          <rPr>
            <sz val="8"/>
            <color indexed="81"/>
            <rFont val="Tahoma"/>
            <family val="2"/>
          </rPr>
          <t xml:space="preserve">
The percentage of total variance explained by the single m-th PC</t>
        </r>
      </text>
    </comment>
    <comment ref="J1" authorId="0" shapeId="0">
      <text>
        <r>
          <rPr>
            <b/>
            <sz val="8"/>
            <color indexed="81"/>
            <rFont val="Tahoma"/>
            <family val="2"/>
          </rPr>
          <t>Joseph Dong:</t>
        </r>
        <r>
          <rPr>
            <sz val="8"/>
            <color indexed="81"/>
            <rFont val="Tahoma"/>
            <family val="2"/>
          </rPr>
          <t xml:space="preserve">
the sum of the proportions of total variance explained by all the smallest p-m PCs</t>
        </r>
      </text>
    </comment>
  </commentList>
</comments>
</file>

<file path=xl/comments11.xml><?xml version="1.0" encoding="utf-8"?>
<comments xmlns="http://schemas.openxmlformats.org/spreadsheetml/2006/main">
  <authors>
    <author>Joseph Dong</author>
  </authors>
  <commentList>
    <comment ref="A1" authorId="0" shapeId="0">
      <text>
        <r>
          <rPr>
            <b/>
            <sz val="8"/>
            <color indexed="81"/>
            <rFont val="Tahoma"/>
            <family val="2"/>
          </rPr>
          <t>Joseph Dong:</t>
        </r>
        <r>
          <rPr>
            <sz val="8"/>
            <color indexed="81"/>
            <rFont val="Tahoma"/>
            <family val="2"/>
          </rPr>
          <t xml:space="preserve">
double click to paste data table from pivot. A "Resubstitution" column will be appended</t>
        </r>
      </text>
    </comment>
    <comment ref="F1" authorId="0" shapeId="0">
      <text>
        <r>
          <rPr>
            <b/>
            <sz val="8"/>
            <color indexed="81"/>
            <rFont val="Tahoma"/>
            <family val="2"/>
          </rPr>
          <t>Joseph Dong:</t>
        </r>
        <r>
          <rPr>
            <sz val="8"/>
            <color indexed="81"/>
            <rFont val="Tahoma"/>
            <family val="2"/>
          </rPr>
          <t xml:space="preserve">
Number of Discriminant functions to be used.</t>
        </r>
      </text>
    </comment>
    <comment ref="L1" authorId="0" shapeId="0">
      <text>
        <r>
          <rPr>
            <b/>
            <sz val="8"/>
            <color indexed="81"/>
            <rFont val="Tahoma"/>
            <family val="2"/>
          </rPr>
          <t>Joseph Dong:</t>
        </r>
        <r>
          <rPr>
            <sz val="8"/>
            <color indexed="81"/>
            <rFont val="Tahoma"/>
            <family val="2"/>
          </rPr>
          <t xml:space="preserve">
H0: r directions (eigenvectors) are enough (to predict the label). Equivalently: H0: </t>
        </r>
        <r>
          <rPr>
            <sz val="8"/>
            <color indexed="81"/>
            <rFont val="Calibri"/>
            <family val="2"/>
          </rPr>
          <t>λ</t>
        </r>
        <r>
          <rPr>
            <sz val="6.8"/>
            <color indexed="81"/>
            <rFont val="Tahoma"/>
            <family val="2"/>
          </rPr>
          <t>m = 0</t>
        </r>
      </text>
    </comment>
    <comment ref="A3" authorId="0" shapeId="0">
      <text>
        <r>
          <rPr>
            <b/>
            <sz val="8"/>
            <color indexed="81"/>
            <rFont val="Tahoma"/>
            <family val="2"/>
          </rPr>
          <t>Joseph Dong:</t>
        </r>
        <r>
          <rPr>
            <sz val="8"/>
            <color indexed="81"/>
            <rFont val="Tahoma"/>
            <family val="2"/>
          </rPr>
          <t xml:space="preserve">
- y should be a class variable
- x's should be continuous (or at least ordered numeric)
- only 1 y</t>
        </r>
      </text>
    </comment>
    <comment ref="A7" authorId="0" shapeId="0">
      <text>
        <r>
          <rPr>
            <b/>
            <sz val="8"/>
            <color indexed="81"/>
            <rFont val="Tahoma"/>
            <family val="2"/>
          </rPr>
          <t>Joseph Dong:</t>
        </r>
        <r>
          <rPr>
            <sz val="8"/>
            <color indexed="81"/>
            <rFont val="Tahoma"/>
            <family val="2"/>
          </rPr>
          <t xml:space="preserve">
- Will use the first 2 "x" columns to span the plane
- Will use the "y" column as label</t>
        </r>
      </text>
    </comment>
    <comment ref="A10" authorId="0" shapeId="0">
      <text>
        <r>
          <rPr>
            <b/>
            <sz val="8"/>
            <color indexed="81"/>
            <rFont val="Tahoma"/>
            <family val="2"/>
          </rPr>
          <t>Joseph Dong:</t>
        </r>
        <r>
          <rPr>
            <sz val="8"/>
            <color indexed="81"/>
            <rFont val="Tahoma"/>
            <family val="2"/>
          </rPr>
          <t xml:space="preserve">
Double click to compute canonical discriminant functions, i.e., the eigenvectors of (T^-1)H</t>
        </r>
      </text>
    </comment>
    <comment ref="A14" authorId="0" shapeId="0">
      <text>
        <r>
          <rPr>
            <b/>
            <sz val="8"/>
            <color indexed="81"/>
            <rFont val="Tahoma"/>
            <family val="2"/>
          </rPr>
          <t>Joseph Dong:</t>
        </r>
        <r>
          <rPr>
            <sz val="8"/>
            <color indexed="81"/>
            <rFont val="Tahoma"/>
            <family val="2"/>
          </rPr>
          <t xml:space="preserve">
- Require: Run
- Double click to fill the resubstitution column</t>
        </r>
      </text>
    </comment>
  </commentList>
</comments>
</file>

<file path=xl/comments12.xml><?xml version="1.0" encoding="utf-8"?>
<comments xmlns="http://schemas.openxmlformats.org/spreadsheetml/2006/main">
  <authors>
    <author>Joseph Dong</author>
  </authors>
  <commentList>
    <comment ref="D1" authorId="0" shapeId="0">
      <text>
        <r>
          <rPr>
            <sz val="8"/>
            <color indexed="81"/>
            <rFont val="Tahoma"/>
            <family val="2"/>
          </rPr>
          <t>Type a column vector below as the mean vector</t>
        </r>
      </text>
    </comment>
    <comment ref="E1" authorId="0" shapeId="0">
      <text>
        <r>
          <rPr>
            <sz val="8"/>
            <color indexed="81"/>
            <rFont val="Tahoma"/>
            <family val="2"/>
          </rPr>
          <t>Type a positive definite symmetric matrix below as the covariance</t>
        </r>
      </text>
    </comment>
  </commentList>
</comments>
</file>

<file path=xl/connections.xml><?xml version="1.0" encoding="utf-8"?>
<connections xmlns="http://schemas.openxmlformats.org/spreadsheetml/2006/main">
  <connection id="1" name="Connection1" type="4" refreshedVersion="6" background="1" saveData="1">
    <webPr sourceData="1" parsePre="1" consecutive="1" xl2000="1" url="http://statweb.stanford.edu/~tibs/ElemStatLearn/datasets/vowel.train"/>
  </connection>
  <connection id="2" name="Connection3" type="4" refreshedVersion="6" background="1" saveData="1">
    <webPr sourceData="1" parsePre="1" consecutive="1" xl2000="1" url="http://statweb.stanford.edu/~tibs/ElemStatLearn/datasets/vowel.train"/>
  </connection>
</connections>
</file>

<file path=xl/sharedStrings.xml><?xml version="1.0" encoding="utf-8"?>
<sst xmlns="http://schemas.openxmlformats.org/spreadsheetml/2006/main" count="2498" uniqueCount="829">
  <si>
    <t>clear</t>
  </si>
  <si>
    <t>make table</t>
  </si>
  <si>
    <t>Select</t>
  </si>
  <si>
    <r>
      <t xml:space="preserve">Headers Row </t>
    </r>
    <r>
      <rPr>
        <b/>
        <i/>
        <sz val="11"/>
        <color theme="1"/>
        <rFont val="Calibri"/>
        <family val="2"/>
      </rPr>
      <t>→</t>
    </r>
  </si>
  <si>
    <t>Data Body starts→</t>
  </si>
  <si>
    <r>
      <t xml:space="preserve">double click to
paste raw </t>
    </r>
    <r>
      <rPr>
        <b/>
        <u/>
        <sz val="11"/>
        <color theme="1"/>
        <rFont val="Calibri"/>
        <family val="2"/>
        <scheme val="minor"/>
      </rPr>
      <t>text</t>
    </r>
    <r>
      <rPr>
        <b/>
        <sz val="11"/>
        <color theme="1"/>
        <rFont val="Calibri"/>
        <family val="2"/>
        <scheme val="minor"/>
      </rPr>
      <t xml:space="preserve"> table
and split</t>
    </r>
  </si>
  <si>
    <t>sheet = pivot</t>
  </si>
  <si>
    <t>copy from an existing Excel data table</t>
  </si>
  <si>
    <t>in the pivot sheet</t>
  </si>
  <si>
    <t>double click the green button</t>
  </si>
  <si>
    <t>select the variables on the "PivotTable Field List" panel</t>
  </si>
  <si>
    <t>change summary type to average by double clicking on the blue button</t>
  </si>
  <si>
    <t>click any where in the pivot table to activate ribbon options, find "Pivot Chart"</t>
  </si>
  <si>
    <t>click on the "Pivot Chart" button and select a Line plot, click OK</t>
  </si>
  <si>
    <t>You will see the mean profile plot against the IVs (row fields)</t>
  </si>
  <si>
    <t>click on the pivot chart to activate the design ribbon</t>
  </si>
  <si>
    <t>find "Switch Row/Column" to make a DV mean plot</t>
  </si>
  <si>
    <t>sheet = txt paster</t>
  </si>
  <si>
    <t>double click on the yellow button to paste and automatically arrange</t>
  </si>
  <si>
    <t>after double click, if you are lucky, the table will be just right</t>
  </si>
  <si>
    <t>nrow=</t>
  </si>
  <si>
    <t>ncol=</t>
  </si>
  <si>
    <t>Covariance Matrix</t>
  </si>
  <si>
    <t>get Dimensions &amp; Copy Covariance</t>
  </si>
  <si>
    <t>complete covaraince matrix</t>
  </si>
  <si>
    <t>open Notepad</t>
  </si>
  <si>
    <t>p</t>
  </si>
  <si>
    <t>g</t>
  </si>
  <si>
    <t>Block Independence Test</t>
  </si>
  <si>
    <t>n</t>
  </si>
  <si>
    <t>p1</t>
  </si>
  <si>
    <t>LRT (First Principle)</t>
  </si>
  <si>
    <t>nu</t>
  </si>
  <si>
    <t>alpha</t>
  </si>
  <si>
    <t>ln|corr|</t>
  </si>
  <si>
    <t>View:</t>
  </si>
  <si>
    <t>Copy All</t>
  </si>
  <si>
    <t>clear all</t>
  </si>
  <si>
    <t>Crit. Val.</t>
  </si>
  <si>
    <t>.</t>
  </si>
  <si>
    <t>ln|corr1|</t>
  </si>
  <si>
    <t>p-value</t>
  </si>
  <si>
    <t>k</t>
  </si>
  <si>
    <t>run
LRT (First Principle)</t>
  </si>
  <si>
    <t>run
LRT (Improved)</t>
  </si>
  <si>
    <t>Intraclass Correl Model</t>
  </si>
  <si>
    <t>|S|</t>
  </si>
  <si>
    <t>r</t>
  </si>
  <si>
    <t>Q</t>
  </si>
  <si>
    <t>Equicorrel Test</t>
  </si>
  <si>
    <t>f</t>
  </si>
  <si>
    <t>A</t>
  </si>
  <si>
    <t>B</t>
  </si>
  <si>
    <t>Sphericity Test</t>
  </si>
  <si>
    <t>tr(S)</t>
  </si>
  <si>
    <t>a/g</t>
  </si>
  <si>
    <t>npLn(a/g)</t>
  </si>
  <si>
    <t>pLn(a/g)</t>
  </si>
  <si>
    <t>m</t>
  </si>
  <si>
    <t>mpLn(a/g)</t>
  </si>
  <si>
    <t>LRT (Improved)</t>
  </si>
  <si>
    <r>
      <t>sum(</t>
    </r>
    <r>
      <rPr>
        <i/>
        <sz val="11"/>
        <color theme="1"/>
        <rFont val="Calibri"/>
        <family val="2"/>
        <scheme val="minor"/>
      </rPr>
      <t>pi</t>
    </r>
    <r>
      <rPr>
        <sz val="11"/>
        <color theme="1"/>
        <rFont val="Calibri"/>
        <family val="2"/>
        <scheme val="minor"/>
      </rPr>
      <t>)</t>
    </r>
  </si>
  <si>
    <t>get Covariance (Unbiased)</t>
  </si>
  <si>
    <t>M</t>
  </si>
  <si>
    <t>change summary for all pivot columns</t>
  </si>
  <si>
    <t>pave</t>
  </si>
  <si>
    <t>n1</t>
  </si>
  <si>
    <t>|</t>
  </si>
  <si>
    <t>sum ni</t>
  </si>
  <si>
    <t>q</t>
  </si>
  <si>
    <r>
      <t>n*Ln|</t>
    </r>
    <r>
      <rPr>
        <b/>
        <sz val="11"/>
        <color theme="1"/>
        <rFont val="Calibri"/>
        <family val="2"/>
      </rPr>
      <t>Σ̂|</t>
    </r>
  </si>
  <si>
    <t>LnΛ</t>
  </si>
  <si>
    <t>-nLnΛ</t>
  </si>
  <si>
    <t>-kLnΛ</t>
  </si>
  <si>
    <r>
      <rPr>
        <b/>
        <sz val="11"/>
        <color theme="1"/>
        <rFont val="Calibri"/>
        <family val="2"/>
      </rPr>
      <t>Σ(</t>
    </r>
    <r>
      <rPr>
        <b/>
        <sz val="11"/>
        <color theme="1"/>
        <rFont val="Calibri"/>
        <family val="2"/>
        <scheme val="minor"/>
      </rPr>
      <t>ni*Ln|Σ̂i|)</t>
    </r>
  </si>
  <si>
    <t>Ln|S|</t>
  </si>
  <si>
    <t>(n-k)Ln|S|</t>
  </si>
  <si>
    <t>Σ[(ni - 1)Ln|Si|]</t>
  </si>
  <si>
    <r>
      <t>-2Ln</t>
    </r>
    <r>
      <rPr>
        <b/>
        <sz val="11"/>
        <color theme="1"/>
        <rFont val="Calibri"/>
        <family val="2"/>
      </rPr>
      <t>λ</t>
    </r>
  </si>
  <si>
    <t>Fetch pivot</t>
  </si>
  <si>
    <t>Paste Cov &amp; Correl</t>
  </si>
  <si>
    <r>
      <t>s</t>
    </r>
    <r>
      <rPr>
        <b/>
        <sz val="11"/>
        <color theme="1"/>
        <rFont val="Calibri"/>
        <family val="2"/>
      </rPr>
      <t>²</t>
    </r>
  </si>
  <si>
    <t>λ</t>
  </si>
  <si>
    <r>
      <t>Σ</t>
    </r>
    <r>
      <rPr>
        <b/>
        <sz val="11"/>
        <color theme="1"/>
        <rFont val="Arial Unicode MS"/>
        <family val="2"/>
        <charset val="134"/>
      </rPr>
      <t>◣</t>
    </r>
  </si>
  <si>
    <t>λ̂</t>
  </si>
  <si>
    <t>ν</t>
  </si>
  <si>
    <t>ω</t>
  </si>
  <si>
    <t>C</t>
  </si>
  <si>
    <t>D</t>
  </si>
  <si>
    <r>
      <t>-2Ln</t>
    </r>
    <r>
      <rPr>
        <b/>
        <sz val="11"/>
        <color theme="1"/>
        <rFont val="Calibri"/>
        <family val="2"/>
      </rPr>
      <t>λ*</t>
    </r>
  </si>
  <si>
    <t>Σ = Σ₀?</t>
  </si>
  <si>
    <r>
      <t>r</t>
    </r>
    <r>
      <rPr>
        <b/>
        <sz val="11"/>
        <color theme="1"/>
        <rFont val="Calibri"/>
        <family val="2"/>
      </rPr>
      <t>̄</t>
    </r>
  </si>
  <si>
    <t>μ̄</t>
  </si>
  <si>
    <t>T</t>
  </si>
  <si>
    <t>t</t>
  </si>
  <si>
    <t>ρ = 0?</t>
  </si>
  <si>
    <t>ρ = ρ₀?</t>
  </si>
  <si>
    <t>x</t>
  </si>
  <si>
    <t>y</t>
  </si>
  <si>
    <t>b0</t>
  </si>
  <si>
    <t>b1</t>
  </si>
  <si>
    <t>ρ₀</t>
  </si>
  <si>
    <t>z</t>
  </si>
  <si>
    <t>z₀</t>
  </si>
  <si>
    <t>CI</t>
  </si>
  <si>
    <t>Confidence</t>
  </si>
  <si>
    <t>Simple Correl</t>
  </si>
  <si>
    <t>sd of b0</t>
  </si>
  <si>
    <t>sd of b1</t>
  </si>
  <si>
    <r>
      <t>R</t>
    </r>
    <r>
      <rPr>
        <b/>
        <sz val="11"/>
        <color theme="1"/>
        <rFont val="Calibri"/>
        <family val="2"/>
      </rPr>
      <t>²</t>
    </r>
  </si>
  <si>
    <t>F</t>
  </si>
  <si>
    <t>df_SSR</t>
  </si>
  <si>
    <t>df_SSE</t>
  </si>
  <si>
    <t>pvalue</t>
  </si>
  <si>
    <r>
      <t xml:space="preserve">paste Excel or </t>
    </r>
    <r>
      <rPr>
        <b/>
        <u/>
        <sz val="12"/>
        <color theme="1"/>
        <rFont val="Calibri"/>
        <family val="2"/>
        <scheme val="minor"/>
      </rPr>
      <t>Tab-delimited</t>
    </r>
    <r>
      <rPr>
        <b/>
        <sz val="12"/>
        <color theme="1"/>
        <rFont val="Calibri"/>
        <family val="2"/>
        <scheme val="minor"/>
      </rPr>
      <t xml:space="preserve"> table and call out pivot table</t>
    </r>
  </si>
  <si>
    <t>Headers-&gt;</t>
  </si>
  <si>
    <t>Multiple Correl</t>
  </si>
  <si>
    <t>sd of bi -&gt;</t>
  </si>
  <si>
    <t>bi -&gt;</t>
  </si>
  <si>
    <t>SSR</t>
  </si>
  <si>
    <t>SSE</t>
  </si>
  <si>
    <t>Paste Data</t>
  </si>
  <si>
    <t>Lbound</t>
  </si>
  <si>
    <t>Rbound</t>
  </si>
  <si>
    <t>Studentize (will replace original data)</t>
  </si>
  <si>
    <t>Paste data from Pivot</t>
  </si>
  <si>
    <t>Headers -&gt;</t>
  </si>
  <si>
    <t>Body -&gt;</t>
  </si>
  <si>
    <t>v or w -&gt;</t>
  </si>
  <si>
    <t>paste from pivot</t>
  </si>
  <si>
    <t>Paste from Pivot</t>
  </si>
  <si>
    <t>y and x -&gt;</t>
  </si>
  <si>
    <t>How to close addins if they bother you</t>
  </si>
  <si>
    <t>Untick them all if you don't use any</t>
  </si>
  <si>
    <t>sheet = One-Cov</t>
  </si>
  <si>
    <t>sheet = Cov2Correl</t>
  </si>
  <si>
    <t>Copy some covariance matrix onto the clipboard, for example, from pivot output</t>
  </si>
  <si>
    <t>In Cov2Correl: double click on "Clear + Paste + Split"</t>
  </si>
  <si>
    <t>Require: Cov2Correl is prepared</t>
  </si>
  <si>
    <t>In Cov2Correl, prepare the sheet as above,</t>
  </si>
  <si>
    <t>An input box will ask you to enter sample size</t>
  </si>
  <si>
    <t>After entering sample size, some tests that do not require further specifications are output</t>
  </si>
  <si>
    <t>To have a test of equality of the sample covariance matrix to some given matrix</t>
  </si>
  <si>
    <r>
      <t xml:space="preserve">Simply type in the given matrix </t>
    </r>
    <r>
      <rPr>
        <sz val="11"/>
        <color theme="1"/>
        <rFont val="Calibri"/>
        <family val="2"/>
      </rPr>
      <t>Σ₀ beside the cell with text "Hypothesized Covariance". The Σ = Σ₀ test will be shown upon completing typing.</t>
    </r>
  </si>
  <si>
    <t>To have a block independence test:</t>
  </si>
  <si>
    <r>
      <t>Enter the number of blocks(groups) in the input cell below "</t>
    </r>
    <r>
      <rPr>
        <b/>
        <i/>
        <sz val="11"/>
        <color theme="1"/>
        <rFont val="Calibri"/>
        <family val="2"/>
        <scheme val="minor"/>
      </rPr>
      <t>g</t>
    </r>
    <r>
      <rPr>
        <sz val="11"/>
        <color theme="1"/>
        <rFont val="Calibri"/>
        <family val="2"/>
        <scheme val="minor"/>
      </rPr>
      <t>"</t>
    </r>
  </si>
  <si>
    <t>Then enter the dimensions of each blocks:</t>
  </si>
  <si>
    <t>Then double click on the Green button (or the orange button, the two buttons do the same thing).</t>
  </si>
  <si>
    <t>Result:</t>
  </si>
  <si>
    <t>sheet = Many-Covs</t>
  </si>
  <si>
    <t>Enter the dimension letters first: make sure n = n1 + …</t>
  </si>
  <si>
    <t>Then Double-click on the Green "pave". It will pave the template for you to enter the covariances</t>
  </si>
  <si>
    <t>Type in the covariances you want to compare:</t>
  </si>
  <si>
    <t>Only cells with this style ("Input") are modifiable. Leave all other cells untouched!!</t>
  </si>
  <si>
    <t>Clear+Paste+Run</t>
  </si>
  <si>
    <t>Split out Correlation &amp; get Eigenvalues &amp; Eigenvectors</t>
  </si>
  <si>
    <t>Select with x -&gt;</t>
  </si>
  <si>
    <t>case 
ρ₀ = 0</t>
  </si>
  <si>
    <t>param</t>
  </si>
  <si>
    <t>|t|</t>
  </si>
  <si>
    <t>df</t>
  </si>
  <si>
    <t>case 
ρ₀ ≠ 0</t>
  </si>
  <si>
    <t>ξ₀</t>
  </si>
  <si>
    <t>ξ</t>
  </si>
  <si>
    <t>|z|</t>
  </si>
  <si>
    <t>clear multiple correl</t>
  </si>
  <si>
    <t>Databody-&gt;</t>
  </si>
  <si>
    <r>
      <t xml:space="preserve">Partial Correl  Testing 
</t>
    </r>
    <r>
      <rPr>
        <b/>
        <sz val="11"/>
        <color theme="8" tint="-0.499984740745262"/>
        <rFont val="Calibri"/>
        <family val="2"/>
      </rPr>
      <t>ρ = ρ₀</t>
    </r>
  </si>
  <si>
    <t>vcount</t>
  </si>
  <si>
    <t>wcount</t>
  </si>
  <si>
    <r>
      <t xml:space="preserve">Wilk's </t>
    </r>
    <r>
      <rPr>
        <b/>
        <sz val="11"/>
        <color theme="1"/>
        <rFont val="Calibri"/>
        <family val="2"/>
      </rPr>
      <t>Λk</t>
    </r>
  </si>
  <si>
    <t>F value</t>
  </si>
  <si>
    <t>df1</t>
  </si>
  <si>
    <t>df2</t>
  </si>
  <si>
    <t>F-crit.Val.</t>
  </si>
  <si>
    <t>Crit.Val.</t>
  </si>
  <si>
    <r>
      <t>g(</t>
    </r>
    <r>
      <rPr>
        <b/>
        <sz val="11"/>
        <color theme="1"/>
        <rFont val="Calibri"/>
        <family val="2"/>
      </rPr>
      <t>λ</t>
    </r>
    <r>
      <rPr>
        <b/>
        <sz val="9.35"/>
        <color theme="1"/>
        <rFont val="Calibri"/>
        <family val="2"/>
      </rPr>
      <t>)</t>
    </r>
  </si>
  <si>
    <t>ubound for g(λ)</t>
  </si>
  <si>
    <t>sd g(λ)</t>
  </si>
  <si>
    <t>var %</t>
  </si>
  <si>
    <t>i</t>
  </si>
  <si>
    <t>CI for Eigval</t>
  </si>
  <si>
    <t>lbound</t>
  </si>
  <si>
    <t>rbound</t>
  </si>
  <si>
    <t>confid.</t>
  </si>
  <si>
    <t>Testing λ(m+1)=λ(m+2)=······=λp</t>
  </si>
  <si>
    <t>χ²</t>
  </si>
  <si>
    <t>λi</t>
  </si>
  <si>
    <t>total var</t>
  </si>
  <si>
    <t>Tests based on</t>
  </si>
  <si>
    <t>Correl</t>
  </si>
  <si>
    <t>Run</t>
  </si>
  <si>
    <t>x and y -&gt;</t>
  </si>
  <si>
    <t>scatter</t>
  </si>
  <si>
    <t>Resubstitution</t>
  </si>
  <si>
    <t>p - k</t>
  </si>
  <si>
    <t>n - q - 1</t>
  </si>
  <si>
    <t>q - k</t>
  </si>
  <si>
    <t>F-p-value</t>
  </si>
  <si>
    <r>
      <rPr>
        <b/>
        <sz val="11"/>
        <color theme="1"/>
        <rFont val="Calibri"/>
        <family val="2"/>
      </rPr>
      <t>χ²</t>
    </r>
    <r>
      <rPr>
        <b/>
        <sz val="11"/>
        <color theme="1"/>
        <rFont val="Calibri"/>
        <family val="2"/>
        <scheme val="minor"/>
      </rPr>
      <t>-p-value</t>
    </r>
  </si>
  <si>
    <t>χ²-Crit.Val.</t>
  </si>
  <si>
    <t>Bartlett χ²</t>
  </si>
  <si>
    <t>r=m-1</t>
  </si>
  <si>
    <t>sheet=Correl</t>
  </si>
  <si>
    <t>Prerequisite: Sheet Pivot has a data table ready.</t>
  </si>
  <si>
    <t>double click on the green button to fecth data</t>
  </si>
  <si>
    <t>Indicating the response column with a "y" and predictor columns with multiple "x"s</t>
  </si>
  <si>
    <t>Regression coefficients will be estimated on the fly, with an sd</t>
  </si>
  <si>
    <t>The multiple correlation is computed at cell under "r". It is always non-negative.</t>
  </si>
  <si>
    <t>"v" and "w" are used to indicate the two groups of variables.</t>
  </si>
  <si>
    <t>We compute the cancorr between the v-group and the w-group</t>
  </si>
  <si>
    <t>The top row cells are self-explanatory with their names, comments, and formulae</t>
  </si>
  <si>
    <t>These are the coefficients for construction the canonical variates for the 2 groups. There are two versions of them depending on whether</t>
  </si>
  <si>
    <t>the dataset is in the original form or in the standardized form.</t>
  </si>
  <si>
    <t>The two tables created on-the-fly are the canonical transformation of the dataset in its original form and its standardized(studentized) form.</t>
  </si>
  <si>
    <t>The construction is as simple as multiplying the dataset with the respective "studentized eigenvectors" matrices.</t>
  </si>
  <si>
    <t>At the far east is the full correlation matrix.</t>
  </si>
  <si>
    <t>You can conditional format it to make the numbers look vivid.</t>
  </si>
  <si>
    <t>sheet=PCA</t>
  </si>
  <si>
    <t>sheet=CanCorr</t>
  </si>
  <si>
    <t>double click on the green button to fetch data</t>
  </si>
  <si>
    <t>select variables with an "x"</t>
  </si>
  <si>
    <t>Top row implements some tests. Use should be self-explanatory with their names, comments, and formulae</t>
  </si>
  <si>
    <t>You can select "Tests based on" Correl and Cov.</t>
  </si>
  <si>
    <t>The middle calculation area decomposes both cov and correl on the left and right.</t>
  </si>
  <si>
    <t>The two new tables below are rotated dataset about the mean. Understandably there are 2 versions.</t>
  </si>
  <si>
    <t>sheet = Factor</t>
  </si>
  <si>
    <t>Change number of factors to employ.</t>
  </si>
  <si>
    <t>This sheet only carries out PCFA. The Factor scores constructed by different scoring methods and based on standardized or original dataset are computed on-the-fly.</t>
  </si>
  <si>
    <t xml:space="preserve">In order to compute MLFA factor scores, you can paste the MLFA loadings matrix </t>
  </si>
  <si>
    <t>to overwrite the selected region, which currently holds the PCFA loadings matrix.</t>
  </si>
  <si>
    <t>You can specify (by paste and overwriting) the rotation matrix at the region below the datatable</t>
  </si>
  <si>
    <t>sheet = Discrim</t>
  </si>
  <si>
    <t>Indicate the class label by a "y" and predictors by multiple "x"s.</t>
  </si>
  <si>
    <t>In this sheet, you need to double click run to get some results.</t>
  </si>
  <si>
    <t>Change the "m" to specify how many discriminant functions to employ.</t>
  </si>
  <si>
    <t>At the far east is the full set of discriminant functions. (not all are employed)</t>
  </si>
  <si>
    <t>You can rescale them by changing the first row values</t>
  </si>
  <si>
    <t>In the middle there is a row for you to input a new data point for classification based on mahalanobis distance.</t>
  </si>
  <si>
    <t>Top row tests whether we need the m-th dimension in the discriminant space.</t>
  </si>
  <si>
    <t>Double click on the button to do some validation on the classification rule.</t>
  </si>
  <si>
    <t>Mixture of Gaussians</t>
  </si>
  <si>
    <t>Mixture of Multinomials</t>
  </si>
  <si>
    <t>Probabilistic ICA / sparse coding</t>
  </si>
  <si>
    <t>Name</t>
  </si>
  <si>
    <t>Component Conditional Density</t>
  </si>
  <si>
    <t>Mixing Density</t>
  </si>
  <si>
    <t>Multivariate Normal</t>
  </si>
  <si>
    <t>Categorical</t>
  </si>
  <si>
    <t>Factor analysis/ Probabilisitc PCA</t>
  </si>
  <si>
    <t>Prod[Normals]</t>
  </si>
  <si>
    <t>Prod[Categoricals]</t>
  </si>
  <si>
    <t>Prod[Laplaces]</t>
  </si>
  <si>
    <t>Multinomial PCA</t>
  </si>
  <si>
    <t>Latent Dirichlet allocation</t>
  </si>
  <si>
    <t>Dirichlet</t>
  </si>
  <si>
    <t>Proc[Noisy-ORs]</t>
  </si>
  <si>
    <t>Prod[Bernoullis]</t>
  </si>
  <si>
    <t>BN20 / QMR</t>
  </si>
  <si>
    <t>Sigmoid belief net</t>
  </si>
  <si>
    <t>Species</t>
  </si>
  <si>
    <t>setosa</t>
  </si>
  <si>
    <t>versicolor</t>
  </si>
  <si>
    <t>virginica</t>
  </si>
  <si>
    <t>lcavol</t>
  </si>
  <si>
    <t>lweight</t>
  </si>
  <si>
    <t>age</t>
  </si>
  <si>
    <t>lbph</t>
  </si>
  <si>
    <t>svi</t>
  </si>
  <si>
    <t>lcp</t>
  </si>
  <si>
    <t>gleason</t>
  </si>
  <si>
    <t>pgg45</t>
  </si>
  <si>
    <t>lpsa</t>
  </si>
  <si>
    <t>Body→</t>
  </si>
  <si>
    <t>header→</t>
  </si>
  <si>
    <t>x1</t>
  </si>
  <si>
    <t>x2</t>
  </si>
  <si>
    <t>Datatable name</t>
  </si>
  <si>
    <t>Datatable Address</t>
  </si>
  <si>
    <t>Register Selected Datatable</t>
  </si>
  <si>
    <t>Paste from Clipboard</t>
  </si>
  <si>
    <t>SepalLength</t>
  </si>
  <si>
    <t>SepalWidth</t>
  </si>
  <si>
    <t>PetalLength</t>
  </si>
  <si>
    <t>PetalWidth</t>
  </si>
  <si>
    <t>Data!$B$5:$F$155</t>
  </si>
  <si>
    <t>Registered Data table</t>
  </si>
  <si>
    <t>sex</t>
  </si>
  <si>
    <t>ad</t>
  </si>
  <si>
    <t>y1</t>
  </si>
  <si>
    <t>y2</t>
  </si>
  <si>
    <t>H</t>
  </si>
  <si>
    <t>E</t>
  </si>
  <si>
    <t>Advertising</t>
  </si>
  <si>
    <t>Data!$B$158:$E$182</t>
  </si>
  <si>
    <t>Site</t>
  </si>
  <si>
    <t>Al</t>
  </si>
  <si>
    <t>Fe</t>
  </si>
  <si>
    <t>Mg</t>
  </si>
  <si>
    <t>Ca</t>
  </si>
  <si>
    <t>Na</t>
  </si>
  <si>
    <t>Llaneder</t>
  </si>
  <si>
    <t>Caldicot</t>
  </si>
  <si>
    <t>IslandTh</t>
  </si>
  <si>
    <t>AshleyRa</t>
  </si>
  <si>
    <t>Pottery</t>
  </si>
  <si>
    <t>Data!$B$185:$G$211</t>
  </si>
  <si>
    <t>cat</t>
  </si>
  <si>
    <t>volume</t>
  </si>
  <si>
    <t>pressure</t>
  </si>
  <si>
    <t>group</t>
  </si>
  <si>
    <t>control</t>
  </si>
  <si>
    <t>naloxone</t>
  </si>
  <si>
    <t>Bleeding</t>
  </si>
  <si>
    <t>Data!$B$214:$E$250</t>
  </si>
  <si>
    <t>obs</t>
  </si>
  <si>
    <t>idnum</t>
  </si>
  <si>
    <t>gender</t>
  </si>
  <si>
    <t>spnbmd</t>
  </si>
  <si>
    <t>male</t>
  </si>
  <si>
    <t>female</t>
  </si>
  <si>
    <t>Data!$B$253:$F$738</t>
  </si>
  <si>
    <t>t1</t>
  </si>
  <si>
    <t>t2</t>
  </si>
  <si>
    <t>t3</t>
  </si>
  <si>
    <t>t4</t>
  </si>
  <si>
    <t>treat</t>
  </si>
  <si>
    <t>Calcium</t>
  </si>
  <si>
    <t>Data!$B$741:$F$772</t>
  </si>
  <si>
    <t>x3</t>
  </si>
  <si>
    <t>x4</t>
  </si>
  <si>
    <t>x5</t>
  </si>
  <si>
    <t>x6</t>
  </si>
  <si>
    <t>x7</t>
  </si>
  <si>
    <t>x8</t>
  </si>
  <si>
    <t>x9</t>
  </si>
  <si>
    <t>x10</t>
  </si>
  <si>
    <t>x11</t>
  </si>
  <si>
    <t>Caterpillar</t>
  </si>
  <si>
    <t>Data!$B$775:$L$808</t>
  </si>
  <si>
    <t>pop</t>
  </si>
  <si>
    <t>sch</t>
  </si>
  <si>
    <t>emp</t>
  </si>
  <si>
    <t>healthemp</t>
  </si>
  <si>
    <t>homevalue</t>
  </si>
  <si>
    <t>Census</t>
  </si>
  <si>
    <t>Data!$B$811:$F$872</t>
  </si>
  <si>
    <t>N</t>
  </si>
  <si>
    <t>S</t>
  </si>
  <si>
    <t>W</t>
  </si>
  <si>
    <t>Data!$B$875:$E$903</t>
  </si>
  <si>
    <t>Data!$B$906:$C$926</t>
  </si>
  <si>
    <t>fev</t>
  </si>
  <si>
    <t>patient</t>
  </si>
  <si>
    <t>time</t>
  </si>
  <si>
    <t>Forced Expiratory Volume</t>
  </si>
  <si>
    <t>Data!$B$929:$E$979</t>
  </si>
  <si>
    <t>Bone Mineral Density</t>
  </si>
  <si>
    <t>Cork borings</t>
  </si>
  <si>
    <t>length</t>
  </si>
  <si>
    <t>width</t>
  </si>
  <si>
    <t>height</t>
  </si>
  <si>
    <t>Data!$B$982:$D$1006</t>
  </si>
  <si>
    <t>SS</t>
  </si>
  <si>
    <t>JL</t>
  </si>
  <si>
    <t>LP</t>
  </si>
  <si>
    <t>X1</t>
  </si>
  <si>
    <t>X2</t>
  </si>
  <si>
    <t>X3</t>
  </si>
  <si>
    <t>Perspiration</t>
  </si>
  <si>
    <t>Data!$B$1009:$E$1029</t>
  </si>
  <si>
    <t>SweatRate</t>
  </si>
  <si>
    <t>K</t>
  </si>
  <si>
    <t>Indiv</t>
  </si>
  <si>
    <t>muac</t>
  </si>
  <si>
    <t>Mid-Upper-Arm Circumference</t>
  </si>
  <si>
    <t>Data!$B$1032:$E$1047</t>
  </si>
  <si>
    <t>Jute</t>
  </si>
  <si>
    <t>DryFibres</t>
  </si>
  <si>
    <t>Data!$B$1050:$D$1070</t>
  </si>
  <si>
    <t>Indian Jute Plant Weights</t>
  </si>
  <si>
    <t>Turtle Carapace</t>
  </si>
  <si>
    <t>min1</t>
  </si>
  <si>
    <t>min5</t>
  </si>
  <si>
    <t>min10</t>
  </si>
  <si>
    <t>Crowder and Hand (1990)</t>
  </si>
  <si>
    <t>Data!$B$1073:$E$1087</t>
  </si>
  <si>
    <t>X4</t>
  </si>
  <si>
    <t>Y1</t>
  </si>
  <si>
    <t>Y2</t>
  </si>
  <si>
    <t>Y3</t>
  </si>
  <si>
    <t>Y4</t>
  </si>
  <si>
    <t>Pulpfibre</t>
  </si>
  <si>
    <t>Data!$B$1090:$I$1152</t>
  </si>
  <si>
    <t>name</t>
  </si>
  <si>
    <t>m100</t>
  </si>
  <si>
    <t>longjump</t>
  </si>
  <si>
    <t>shotput</t>
  </si>
  <si>
    <t>highjump</t>
  </si>
  <si>
    <t>m400</t>
  </si>
  <si>
    <t>m110</t>
  </si>
  <si>
    <t>discus</t>
  </si>
  <si>
    <t>polevault</t>
  </si>
  <si>
    <t>javelin</t>
  </si>
  <si>
    <t>m1500</t>
  </si>
  <si>
    <t>Schenk</t>
  </si>
  <si>
    <t>Voss</t>
  </si>
  <si>
    <t>Steen</t>
  </si>
  <si>
    <t>Thompson</t>
  </si>
  <si>
    <t>Blondel</t>
  </si>
  <si>
    <t>Plaziat</t>
  </si>
  <si>
    <t>Bright</t>
  </si>
  <si>
    <t>De_Wit</t>
  </si>
  <si>
    <t>Johnson</t>
  </si>
  <si>
    <t>Tarnovetsky</t>
  </si>
  <si>
    <t>Keskitaio</t>
  </si>
  <si>
    <t>Gaehwiler</t>
  </si>
  <si>
    <t>Szabo</t>
  </si>
  <si>
    <t>Smith</t>
  </si>
  <si>
    <t>Shirley</t>
  </si>
  <si>
    <t>Poelman</t>
  </si>
  <si>
    <t>Olander</t>
  </si>
  <si>
    <t>Freimuth</t>
  </si>
  <si>
    <t>Warming</t>
  </si>
  <si>
    <t>Hraban</t>
  </si>
  <si>
    <t>Werthner</t>
  </si>
  <si>
    <t>Gugler</t>
  </si>
  <si>
    <t>Penalver</t>
  </si>
  <si>
    <t>Kruger</t>
  </si>
  <si>
    <t>Lee_Fu_An</t>
  </si>
  <si>
    <t>Mellado</t>
  </si>
  <si>
    <t>Moser</t>
  </si>
  <si>
    <t>Valenta</t>
  </si>
  <si>
    <t>Oconnel</t>
  </si>
  <si>
    <t>Richards</t>
  </si>
  <si>
    <t>Gong</t>
  </si>
  <si>
    <t>Miller</t>
  </si>
  <si>
    <t>Kwang_LK</t>
  </si>
  <si>
    <t>Kunwar</t>
  </si>
  <si>
    <t>Olympics88</t>
  </si>
  <si>
    <t>Data!$B$1155:$L$1189</t>
  </si>
  <si>
    <t>country</t>
  </si>
  <si>
    <t>m200</t>
  </si>
  <si>
    <t>m800</t>
  </si>
  <si>
    <t>m5000</t>
  </si>
  <si>
    <t>m10000</t>
  </si>
  <si>
    <t>marathon</t>
  </si>
  <si>
    <t>Argentina</t>
  </si>
  <si>
    <t>Australia</t>
  </si>
  <si>
    <t>Austria</t>
  </si>
  <si>
    <t>Belgium</t>
  </si>
  <si>
    <t>Bermuda</t>
  </si>
  <si>
    <t>Brazil</t>
  </si>
  <si>
    <t>Canada</t>
  </si>
  <si>
    <t>Chile</t>
  </si>
  <si>
    <t>China</t>
  </si>
  <si>
    <t>Columbia</t>
  </si>
  <si>
    <t>CookIslands</t>
  </si>
  <si>
    <t>CostaRica</t>
  </si>
  <si>
    <t>CzechRepublic</t>
  </si>
  <si>
    <t>Denmark</t>
  </si>
  <si>
    <t>DominicanRepub</t>
  </si>
  <si>
    <t>Finland</t>
  </si>
  <si>
    <t>France</t>
  </si>
  <si>
    <t>Germany</t>
  </si>
  <si>
    <t>GreatBritain</t>
  </si>
  <si>
    <t>Greece</t>
  </si>
  <si>
    <t>Guatemala</t>
  </si>
  <si>
    <t>Hungary</t>
  </si>
  <si>
    <t>India</t>
  </si>
  <si>
    <t>Indonesia</t>
  </si>
  <si>
    <t>Ireland</t>
  </si>
  <si>
    <t>Israel</t>
  </si>
  <si>
    <t>Italy</t>
  </si>
  <si>
    <t>Japan</t>
  </si>
  <si>
    <t>Kenya</t>
  </si>
  <si>
    <t>Korea,South</t>
  </si>
  <si>
    <t>Korea,North</t>
  </si>
  <si>
    <t>Luxembourg</t>
  </si>
  <si>
    <t>Malaysia</t>
  </si>
  <si>
    <t>Mauritius</t>
  </si>
  <si>
    <t>Mexico</t>
  </si>
  <si>
    <t>Myanmar(Burma)</t>
  </si>
  <si>
    <t>Netherlands</t>
  </si>
  <si>
    <t>NewZealand</t>
  </si>
  <si>
    <t>Norway</t>
  </si>
  <si>
    <t>PapuaNewGuinea</t>
  </si>
  <si>
    <t>Philippines</t>
  </si>
  <si>
    <t>Poland</t>
  </si>
  <si>
    <t>Portugal</t>
  </si>
  <si>
    <t>Romania</t>
  </si>
  <si>
    <t>Russia</t>
  </si>
  <si>
    <t>Samoa</t>
  </si>
  <si>
    <t>Singapore</t>
  </si>
  <si>
    <t>Spain</t>
  </si>
  <si>
    <t>Sweden</t>
  </si>
  <si>
    <t>Switzerland</t>
  </si>
  <si>
    <t>Taiwan</t>
  </si>
  <si>
    <t>Thailand</t>
  </si>
  <si>
    <t>Turkey</t>
  </si>
  <si>
    <t>U.S.A.</t>
  </si>
  <si>
    <t>Data!$B$1192:$J$1246</t>
  </si>
  <si>
    <t>restAbs</t>
  </si>
  <si>
    <t>restRel</t>
  </si>
  <si>
    <t>maxAbs</t>
  </si>
  <si>
    <t>maxRel</t>
  </si>
  <si>
    <t>Oxygen</t>
  </si>
  <si>
    <t>Data!$B$1249:$F$1299</t>
  </si>
  <si>
    <t>x.age</t>
  </si>
  <si>
    <t>x.sex</t>
  </si>
  <si>
    <t>x.bmi</t>
  </si>
  <si>
    <t>x.map</t>
  </si>
  <si>
    <t>x.tc</t>
  </si>
  <si>
    <t>x.ldl</t>
  </si>
  <si>
    <t>x.hdl</t>
  </si>
  <si>
    <t>x.tch</t>
  </si>
  <si>
    <t>x.ltg</t>
  </si>
  <si>
    <t>x.glu</t>
  </si>
  <si>
    <t>Diabetes</t>
  </si>
  <si>
    <t>Data!$B$1302:$L$1744</t>
  </si>
  <si>
    <t>east.west</t>
  </si>
  <si>
    <t>north.south</t>
  </si>
  <si>
    <t>angle</t>
  </si>
  <si>
    <t>radial.position</t>
  </si>
  <si>
    <t>velocity</t>
  </si>
  <si>
    <t>Galaxy</t>
  </si>
  <si>
    <t>Data!$B$1747:$G$2070</t>
  </si>
  <si>
    <t>weight</t>
  </si>
  <si>
    <t>waist</t>
  </si>
  <si>
    <t>pulse</t>
  </si>
  <si>
    <t>chins</t>
  </si>
  <si>
    <t>situps</t>
  </si>
  <si>
    <t>jumps</t>
  </si>
  <si>
    <t>Fitness</t>
  </si>
  <si>
    <t>Data!$B$2073:$G$2093</t>
  </si>
  <si>
    <t>ozone</t>
  </si>
  <si>
    <t>radiation</t>
  </si>
  <si>
    <t>temperature</t>
  </si>
  <si>
    <t>wind</t>
  </si>
  <si>
    <t>Ozone</t>
  </si>
  <si>
    <t>Data!$B$2096:$F$2207</t>
  </si>
  <si>
    <t>Prostate</t>
  </si>
  <si>
    <t>Data!$B$2210:$J$2307</t>
  </si>
  <si>
    <t>fac1</t>
  </si>
  <si>
    <t>fac2</t>
  </si>
  <si>
    <t>Plastic Film</t>
  </si>
  <si>
    <t>Data!$B$2310:$F$2330</t>
  </si>
  <si>
    <t>Obs</t>
  </si>
  <si>
    <t>Year</t>
  </si>
  <si>
    <t>Rain0</t>
  </si>
  <si>
    <t>Temp1</t>
  </si>
  <si>
    <t>Rain1</t>
  </si>
  <si>
    <t>Temp2</t>
  </si>
  <si>
    <t>Rain2</t>
  </si>
  <si>
    <t>Temp3</t>
  </si>
  <si>
    <t>Rain3</t>
  </si>
  <si>
    <t>Temp4</t>
  </si>
  <si>
    <t>Yield</t>
  </si>
  <si>
    <t>Iowa</t>
  </si>
  <si>
    <t>Data!$B$2333:$L$2366</t>
  </si>
  <si>
    <t>Coleman Report 6th Graders</t>
  </si>
  <si>
    <t>cat90</t>
  </si>
  <si>
    <t>cat70</t>
  </si>
  <si>
    <t>cat50</t>
  </si>
  <si>
    <t>treatment</t>
  </si>
  <si>
    <t>Naloxone</t>
  </si>
  <si>
    <t>Data!$B$2369:$E$2381</t>
  </si>
  <si>
    <t>Density</t>
  </si>
  <si>
    <t>Along</t>
  </si>
  <si>
    <t>Across</t>
  </si>
  <si>
    <t>Paper</t>
  </si>
  <si>
    <t>Data!$B$2384:$D$2425</t>
  </si>
  <si>
    <t>growth</t>
  </si>
  <si>
    <t>profit</t>
  </si>
  <si>
    <t>new</t>
  </si>
  <si>
    <t>creat</t>
  </si>
  <si>
    <t>mech</t>
  </si>
  <si>
    <t>abstract</t>
  </si>
  <si>
    <t>math</t>
  </si>
  <si>
    <t>Salespeople</t>
  </si>
  <si>
    <t>Data!$B$2428:$H$2478</t>
  </si>
  <si>
    <t>method</t>
  </si>
  <si>
    <t>aroma</t>
  </si>
  <si>
    <t>favor</t>
  </si>
  <si>
    <t>texture</t>
  </si>
  <si>
    <t>moisture</t>
  </si>
  <si>
    <t>Fish</t>
  </si>
  <si>
    <t>Data!$B$2481:$F$2517</t>
  </si>
  <si>
    <t>lcurrent</t>
  </si>
  <si>
    <t>lstart</t>
  </si>
  <si>
    <t>educ</t>
  </si>
  <si>
    <t>exper</t>
  </si>
  <si>
    <t>senior</t>
  </si>
  <si>
    <t>Bank</t>
  </si>
  <si>
    <t>Data!$B$2520:$G$2620</t>
  </si>
  <si>
    <t>gpa</t>
  </si>
  <si>
    <t>gmat</t>
  </si>
  <si>
    <t>Gmat</t>
  </si>
  <si>
    <t>Data!$B$2623:$D$2708</t>
  </si>
  <si>
    <t>unit</t>
  </si>
  <si>
    <t>Wilhelm</t>
  </si>
  <si>
    <t>SubMuli</t>
  </si>
  <si>
    <t>Upper</t>
  </si>
  <si>
    <t>Crude Oil</t>
  </si>
  <si>
    <t>Data!$B$2711:$G$2767</t>
  </si>
  <si>
    <t>Population</t>
  </si>
  <si>
    <t>School</t>
  </si>
  <si>
    <t>Employment</t>
  </si>
  <si>
    <t>Services</t>
  </si>
  <si>
    <t>HouseValue</t>
  </si>
  <si>
    <t>Socioeconomic</t>
  </si>
  <si>
    <t>Data!$B$2770:$F$2782</t>
  </si>
  <si>
    <t>green560</t>
  </si>
  <si>
    <t>infrared720</t>
  </si>
  <si>
    <t>species</t>
  </si>
  <si>
    <t>Data!$B$2785:$F$2821</t>
  </si>
  <si>
    <t>Wavelength of Plant Seedlings</t>
  </si>
  <si>
    <t>Pick a 2x2 Cov and Plot it</t>
  </si>
  <si>
    <t>Mean</t>
  </si>
  <si>
    <t>Cov</t>
  </si>
  <si>
    <t>Distribution</t>
  </si>
  <si>
    <t>nPar</t>
  </si>
  <si>
    <t>Par1</t>
  </si>
  <si>
    <t>Par2</t>
  </si>
  <si>
    <t>Par3</t>
  </si>
  <si>
    <t>Par4</t>
  </si>
  <si>
    <t>Par5</t>
  </si>
  <si>
    <t>Size</t>
  </si>
  <si>
    <t>Generate</t>
  </si>
  <si>
    <t>Fun</t>
  </si>
  <si>
    <t>NORMSDIST</t>
  </si>
  <si>
    <t>$D$2</t>
  </si>
  <si>
    <t>Par1Comm</t>
  </si>
  <si>
    <t>Par2Comm</t>
  </si>
  <si>
    <t>Par1Comm2</t>
  </si>
  <si>
    <t>Par4Comm</t>
  </si>
  <si>
    <t>Par3Comm</t>
  </si>
  <si>
    <t>Type a positive definite symmetric matrix below as the covariance</t>
  </si>
  <si>
    <t>Type a column vector below as the mean vector</t>
  </si>
  <si>
    <r>
      <t xml:space="preserve">Clear start </t>
    </r>
    <r>
      <rPr>
        <b/>
        <sz val="11"/>
        <color theme="1"/>
        <rFont val="Calibri"/>
        <family val="2"/>
      </rPr>
      <t>↓</t>
    </r>
  </si>
  <si>
    <t>SAS</t>
  </si>
  <si>
    <t>y/x/c→</t>
  </si>
  <si>
    <t>Ty_row</t>
  </si>
  <si>
    <t>Tx_row</t>
  </si>
  <si>
    <t>Select y→</t>
  </si>
  <si>
    <t>Header→</t>
  </si>
  <si>
    <t>Transformer</t>
  </si>
  <si>
    <t>T_row</t>
  </si>
  <si>
    <r>
      <t>T</t>
    </r>
    <r>
      <rPr>
        <b/>
        <sz val="11"/>
        <color theme="1"/>
        <rFont val="Calibri"/>
        <family val="2"/>
      </rPr>
      <t>²</t>
    </r>
  </si>
  <si>
    <t>F Crit. Val.</t>
  </si>
  <si>
    <t>T² Crit.Val.</t>
  </si>
  <si>
    <t>2-Sample Mean Comparison</t>
  </si>
  <si>
    <t>Mean 1 →</t>
  </si>
  <si>
    <t>Mean 2 →</t>
  </si>
  <si>
    <t>Diff →</t>
  </si>
  <si>
    <t>Case: Equal Cov</t>
  </si>
  <si>
    <t>Case: Unequal Cov</t>
  </si>
  <si>
    <t>Crit. Val</t>
  </si>
  <si>
    <t>aux1</t>
  </si>
  <si>
    <t>aux2</t>
  </si>
  <si>
    <t>aux3</t>
  </si>
  <si>
    <t>Cases →</t>
  </si>
  <si>
    <t>Normality Plots</t>
  </si>
  <si>
    <t>clear charts</t>
  </si>
  <si>
    <t>Copy Working Data</t>
  </si>
  <si>
    <t>Transform dimensions</t>
  </si>
  <si>
    <t>c</t>
  </si>
  <si>
    <t>a</t>
  </si>
  <si>
    <t>b</t>
  </si>
  <si>
    <t>s</t>
  </si>
  <si>
    <t>h</t>
  </si>
  <si>
    <t>m1</t>
  </si>
  <si>
    <t>m2</t>
  </si>
  <si>
    <t>d</t>
  </si>
  <si>
    <t>MANOVA PARAM</t>
  </si>
  <si>
    <t>chestcircum</t>
  </si>
  <si>
    <t xml:space="preserve"> c count</t>
  </si>
  <si>
    <t xml:space="preserve"> x count</t>
  </si>
  <si>
    <t>Comp Params</t>
  </si>
  <si>
    <t xml:space="preserve"> clear all</t>
  </si>
  <si>
    <t>sl</t>
  </si>
  <si>
    <t>sw</t>
  </si>
  <si>
    <t>pl</t>
  </si>
  <si>
    <t>pw</t>
  </si>
  <si>
    <t>virginic</t>
  </si>
  <si>
    <t>Iris(mm)</t>
  </si>
  <si>
    <t>Data!$B$2824:$F$2974</t>
  </si>
  <si>
    <t>Iris(cm)</t>
  </si>
  <si>
    <t>Control</t>
  </si>
  <si>
    <t>Inoculated</t>
  </si>
  <si>
    <t>Temp</t>
  </si>
  <si>
    <t>Group</t>
  </si>
  <si>
    <t>wRoot</t>
  </si>
  <si>
    <t>lRoot</t>
  </si>
  <si>
    <t>wTop</t>
  </si>
  <si>
    <t>Grass Paspalum</t>
  </si>
  <si>
    <t>Data!$B$2977:$F$3025</t>
  </si>
  <si>
    <t>PlainUnbox</t>
  </si>
  <si>
    <t>PlainBox</t>
  </si>
  <si>
    <t>FoilUnbox</t>
  </si>
  <si>
    <t>FoilBox</t>
  </si>
  <si>
    <t>label</t>
  </si>
  <si>
    <t>Labeled</t>
  </si>
  <si>
    <t>Unlabeled</t>
  </si>
  <si>
    <t>subj</t>
  </si>
  <si>
    <t>Hand Soap Packaging</t>
  </si>
  <si>
    <t>Data!$B$3028:$G$3040</t>
  </si>
  <si>
    <t>The middle calculation area gives the important intermediate calculations, resulting in 4 matrices of "studentized eigenvectors"</t>
  </si>
  <si>
    <t>copy from an existing text-based data table</t>
  </si>
  <si>
    <t>in the txt paster sheet, decide whether to treat consecutive delimitors as one</t>
  </si>
  <si>
    <t>Then in One-Cov: Double click on the "Paste Cov &amp; Correl" button</t>
  </si>
  <si>
    <t>sheet = Tsquare</t>
  </si>
  <si>
    <t>double click on the green button to fetch data from sheet pivot.</t>
  </si>
  <si>
    <t>Indicate which columns to analyze by a "y" ahead</t>
  </si>
  <si>
    <t>Change the transformation matrix as you wish</t>
  </si>
  <si>
    <t>Specify the number of rows of the Transformation matrix by entering a number in the T_row cell.</t>
  </si>
  <si>
    <t>The number of columns of the transformation matrix is always the number of "y"s</t>
  </si>
  <si>
    <t>After commiting the change to T_row, the Transformation matrix will highlight the used range</t>
  </si>
  <si>
    <t>Expand the hidden rows by clicking on the "+" icon.</t>
  </si>
  <si>
    <t>click on the top-left little "1" icon to collapse the data area so that you can see the transformation matrix at the bottom</t>
  </si>
  <si>
    <t>The Ty1-Ty3 columns are the Transformed dataset we will work directly on.</t>
  </si>
  <si>
    <t xml:space="preserve">You may change the "T_Mean Hypothesized" cells as your null hypothesis value of the mean vector. </t>
  </si>
  <si>
    <t>Below that row, you have Bonferroni and Scheffe Simultaneous Confidence Intervals calculated</t>
  </si>
  <si>
    <t>The T_Cov below is the sample covariance of the Transformed Dataset.</t>
  </si>
  <si>
    <t>At the top, the T-squared statistic of the hypothesis is computed, along with other computations.</t>
  </si>
  <si>
    <t>The p-value cell turns green color only if its value is greater than alpha.</t>
  </si>
  <si>
    <t>sheet=LM</t>
  </si>
  <si>
    <t>Indicate DV columns by a "y", continuous IV columns by an "x", and categorical IV columns by a "c"</t>
  </si>
  <si>
    <t>Reordering of columns will occur to make sure the three types of columns are order in "y" - "c" - "x"</t>
  </si>
  <si>
    <t>click on the top-left little "1" icon to collapse the data area so that you can see the transformation matrices at the bottom.</t>
  </si>
  <si>
    <t>You may change the transformation matrix to transform either or both the "y"s and the "x"s</t>
  </si>
  <si>
    <t xml:space="preserve">Change Ty_row and/or Tx_row to specify the number of rows of the tranformation matrices. </t>
  </si>
  <si>
    <t>Number of columns need not be specified since they are always equal the number of "y"s and "x"s</t>
  </si>
  <si>
    <t>Select the regressor columns with an "x" ahead</t>
  </si>
  <si>
    <t>The transformed data are the Working Data</t>
  </si>
  <si>
    <t>Collapse the data area to see the regression estimates and MANOVA below the "Working Data" range.</t>
  </si>
  <si>
    <t>Most cells are formula filed. A regression beta turns green if it falls in +/- (1-alpha/2) * its standard deviation</t>
  </si>
  <si>
    <t>In sheet pivot:</t>
  </si>
  <si>
    <t>First manually clear the range below the data table</t>
  </si>
  <si>
    <t>Then prepare the covarainces for species = setosa and species = versicolor, one by one</t>
  </si>
  <si>
    <t>Filter the datatable by speicies = setosa</t>
  </si>
  <si>
    <t>double click on the "get Covariance (Unbiased)" button to compute the covariances for the filtered part of the selected columns</t>
  </si>
  <si>
    <t>Switch back to sheet "Many-Covs"</t>
  </si>
  <si>
    <t>Click on "Fetch pivot"</t>
  </si>
  <si>
    <t>Repeat for the second sub-sample: Species = versicolor</t>
  </si>
  <si>
    <t>Finally, fill the hypothesized mean vector difference, and check the p-values</t>
  </si>
  <si>
    <t>Fill the mean vectors for the two sub-samples under comparison.           You can obtain the sub-sample means using the pivot table in the pivot sheet</t>
  </si>
  <si>
    <t>Men</t>
  </si>
  <si>
    <t>f1</t>
  </si>
  <si>
    <t>f2</t>
  </si>
  <si>
    <t>Film</t>
  </si>
  <si>
    <t>Data!$B$3043:$F$3063</t>
  </si>
  <si>
    <t>Age</t>
  </si>
  <si>
    <t>Weight</t>
  </si>
  <si>
    <t>RunTime</t>
  </si>
  <si>
    <t>RestPulse</t>
  </si>
  <si>
    <t>RunPulse</t>
  </si>
  <si>
    <t>MaxPulse</t>
  </si>
  <si>
    <t>Fitness2</t>
  </si>
  <si>
    <t>Data!$B$3066:$H$3097</t>
  </si>
  <si>
    <t>Random MVN 3000 x 3</t>
  </si>
  <si>
    <t>Data!$B$3100:$D$6100</t>
  </si>
  <si>
    <t>rownames</t>
  </si>
  <si>
    <t>vowel</t>
  </si>
  <si>
    <t>Data!$B$6103:$M$7093</t>
  </si>
  <si>
    <t>Eigval</t>
  </si>
  <si>
    <t>Eigvec</t>
  </si>
  <si>
    <t>mu</t>
  </si>
  <si>
    <t>sd</t>
  </si>
  <si>
    <t>PC</t>
  </si>
  <si>
    <t>PC1</t>
  </si>
  <si>
    <t>PC2</t>
  </si>
  <si>
    <t>PC3</t>
  </si>
  <si>
    <t>PC4</t>
  </si>
  <si>
    <t>PC5</t>
  </si>
  <si>
    <t>PC6</t>
  </si>
  <si>
    <t>PC7</t>
  </si>
  <si>
    <t>PC8</t>
  </si>
  <si>
    <t>PCA on Studentized data</t>
  </si>
  <si>
    <t>PC Stu</t>
  </si>
  <si>
    <t>PC_Stu1</t>
  </si>
  <si>
    <t>PC_Stu2</t>
  </si>
  <si>
    <t>PC_Stu3</t>
  </si>
  <si>
    <t>PC_Stu4</t>
  </si>
  <si>
    <t>PC_Stu5</t>
  </si>
  <si>
    <t>PC_Stu6</t>
  </si>
  <si>
    <t>PC_Stu7</t>
  </si>
  <si>
    <t>PC_Stu8</t>
  </si>
  <si>
    <t>New Mean</t>
  </si>
  <si>
    <t>(H0: mu=)</t>
  </si>
  <si>
    <t>Ty1</t>
  </si>
  <si>
    <t>Ty2</t>
  </si>
  <si>
    <t>T_Mean</t>
  </si>
  <si>
    <t>Sample</t>
  </si>
  <si>
    <t>Hypothesized</t>
  </si>
  <si>
    <t>T_Cov</t>
  </si>
  <si>
    <t>Bonfer.S.CI Lo</t>
  </si>
  <si>
    <t>Bonfer.S.CI Up</t>
  </si>
  <si>
    <t>Scheff.S.CI Lo</t>
  </si>
  <si>
    <t>Scheff.S.CI Up</t>
  </si>
  <si>
    <t>Var &amp; sd</t>
  </si>
  <si>
    <t>Correlation Matrix</t>
  </si>
  <si>
    <t>Cov Eigenvalue</t>
  </si>
  <si>
    <t>Cov Eigenvector</t>
  </si>
  <si>
    <t>Corr Eigenvalue</t>
  </si>
  <si>
    <t>Corr Eigenvector</t>
  </si>
  <si>
    <t>Rotation Mat</t>
  </si>
  <si>
    <t>Caution, change the signs of those rows in this rotation matrix corresponding to columns in the loadings matrix that have different signs than SAS's "factor patterns".</t>
  </si>
  <si>
    <t>(Orthonormal!)</t>
  </si>
  <si>
    <t>Principle Component Factor Analysis based on Correlation</t>
  </si>
  <si>
    <t>Eigenvalues</t>
  </si>
  <si>
    <t>Eigenvectors</t>
  </si>
  <si>
    <t>Loadings</t>
  </si>
  <si>
    <t>F1</t>
  </si>
  <si>
    <t>F2</t>
  </si>
  <si>
    <t>F3</t>
  </si>
  <si>
    <t>F4</t>
  </si>
  <si>
    <t>F5</t>
  </si>
  <si>
    <t>Loadings * Loadings'</t>
  </si>
  <si>
    <t>Commun.</t>
  </si>
  <si>
    <t>Spec. Var</t>
  </si>
  <si>
    <t>Psi# (=S-LL')</t>
  </si>
  <si>
    <t>Bartlett's Factor Score Coef</t>
  </si>
  <si>
    <t>Thomson's Factor Score Coef</t>
  </si>
  <si>
    <t>Correl: Bartlett's Factor Scores</t>
  </si>
  <si>
    <t>Correl: Thomson's Factor Scores</t>
  </si>
  <si>
    <t>Principle Component Factor Analysis based on Covariance</t>
  </si>
  <si>
    <t>Cov: Bartlett's Factor Scores</t>
  </si>
  <si>
    <t>Cov: Thomson's Factor Scores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</si>
</sst>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
    <numFmt numFmtId="165" formatCode="0.0%"/>
    <numFmt numFmtId="166" formatCode="0.000"/>
  </numFmts>
  <fonts count="64" x14ac:knownFonts="1">
    <font>
      <sz val="11"/>
      <color theme="1"/>
      <name val="Calibri"/>
      <family val="2"/>
      <scheme val="minor"/>
    </font>
    <font>
      <b/>
      <sz val="12"/>
      <color theme="1"/>
      <name val="Calibri"/>
      <family val="2"/>
      <scheme val="minor"/>
    </font>
    <font>
      <b/>
      <sz val="11"/>
      <color theme="1"/>
      <name val="Calibri"/>
      <family val="2"/>
      <scheme val="minor"/>
    </font>
    <font>
      <b/>
      <u/>
      <sz val="11"/>
      <color theme="1"/>
      <name val="Calibri"/>
      <family val="2"/>
      <scheme val="minor"/>
    </font>
    <font>
      <b/>
      <i/>
      <sz val="11"/>
      <color theme="1"/>
      <name val="Calibri"/>
      <family val="2"/>
      <scheme val="minor"/>
    </font>
    <font>
      <b/>
      <i/>
      <sz val="11"/>
      <color theme="1"/>
      <name val="Calibri"/>
      <family val="2"/>
    </font>
    <font>
      <sz val="11"/>
      <color theme="0"/>
      <name val="Calibri"/>
      <family val="2"/>
      <scheme val="minor"/>
    </font>
    <font>
      <sz val="10"/>
      <color theme="1"/>
      <name val="Calibri"/>
      <family val="2"/>
      <scheme val="minor"/>
    </font>
    <font>
      <i/>
      <sz val="11"/>
      <color rgb="FF7F7F7F"/>
      <name val="Calibri"/>
      <family val="2"/>
      <scheme val="minor"/>
    </font>
    <font>
      <b/>
      <sz val="11"/>
      <color theme="4" tint="-0.249977111117893"/>
      <name val="Calibri"/>
      <family val="2"/>
      <scheme val="minor"/>
    </font>
    <font>
      <b/>
      <sz val="11"/>
      <color rgb="FFFFC000"/>
      <name val="Calibri"/>
      <family val="2"/>
      <scheme val="minor"/>
    </font>
    <font>
      <sz val="11"/>
      <color theme="1"/>
      <name val="Calibri"/>
      <family val="2"/>
      <scheme val="minor"/>
    </font>
    <font>
      <sz val="11"/>
      <color rgb="FF006100"/>
      <name val="Calibri"/>
      <family val="2"/>
      <scheme val="minor"/>
    </font>
    <font>
      <sz val="11"/>
      <color rgb="FF3F3F76"/>
      <name val="Calibri"/>
      <family val="2"/>
      <scheme val="minor"/>
    </font>
    <font>
      <b/>
      <sz val="11"/>
      <color theme="0"/>
      <name val="Calibri"/>
      <family val="2"/>
      <scheme val="minor"/>
    </font>
    <font>
      <i/>
      <sz val="11"/>
      <color theme="1"/>
      <name val="Calibri"/>
      <family val="2"/>
      <scheme val="minor"/>
    </font>
    <font>
      <b/>
      <sz val="11"/>
      <name val="Calibri"/>
      <family val="2"/>
      <scheme val="minor"/>
    </font>
    <font>
      <b/>
      <sz val="11"/>
      <color rgb="FF006100"/>
      <name val="Calibri"/>
      <family val="2"/>
      <scheme val="minor"/>
    </font>
    <font>
      <sz val="11"/>
      <color theme="3" tint="-0.249977111117893"/>
      <name val="Calibri"/>
      <family val="2"/>
      <scheme val="minor"/>
    </font>
    <font>
      <sz val="8"/>
      <color indexed="81"/>
      <name val="Tahoma"/>
      <family val="2"/>
    </font>
    <font>
      <b/>
      <sz val="8"/>
      <color indexed="81"/>
      <name val="Tahoma"/>
      <family val="2"/>
    </font>
    <font>
      <sz val="11"/>
      <color theme="5" tint="-0.249977111117893"/>
      <name val="Calibri"/>
      <family val="2"/>
      <scheme val="minor"/>
    </font>
    <font>
      <sz val="11"/>
      <color theme="7" tint="-0.499984740745262"/>
      <name val="Calibri"/>
      <family val="2"/>
      <scheme val="minor"/>
    </font>
    <font>
      <sz val="11"/>
      <color theme="6" tint="-0.499984740745262"/>
      <name val="Calibri"/>
      <family val="2"/>
      <scheme val="minor"/>
    </font>
    <font>
      <sz val="11"/>
      <color rgb="FF9C0006"/>
      <name val="Calibri"/>
      <family val="2"/>
      <scheme val="minor"/>
    </font>
    <font>
      <b/>
      <sz val="11"/>
      <color rgb="FF9C0006"/>
      <name val="Calibri"/>
      <family val="2"/>
      <scheme val="minor"/>
    </font>
    <font>
      <b/>
      <sz val="11"/>
      <color theme="1"/>
      <name val="Calibri"/>
      <family val="2"/>
    </font>
    <font>
      <b/>
      <sz val="11"/>
      <color theme="1"/>
      <name val="Arial Unicode MS"/>
      <family val="2"/>
      <charset val="134"/>
    </font>
    <font>
      <sz val="11"/>
      <color theme="8" tint="-0.499984740745262"/>
      <name val="Calibri"/>
      <family val="2"/>
      <scheme val="minor"/>
    </font>
    <font>
      <sz val="8"/>
      <color indexed="81"/>
      <name val="Calibri"/>
      <family val="2"/>
    </font>
    <font>
      <b/>
      <sz val="11"/>
      <color rgb="FF3F3F76"/>
      <name val="Calibri"/>
      <family val="2"/>
      <scheme val="minor"/>
    </font>
    <font>
      <b/>
      <sz val="11"/>
      <color theme="6" tint="-0.499984740745262"/>
      <name val="Calibri"/>
      <family val="2"/>
    </font>
    <font>
      <b/>
      <sz val="11"/>
      <color theme="7" tint="-0.499984740745262"/>
      <name val="Calibri"/>
      <family val="2"/>
      <scheme val="minor"/>
    </font>
    <font>
      <b/>
      <u/>
      <sz val="12"/>
      <color theme="1"/>
      <name val="Calibri"/>
      <family val="2"/>
      <scheme val="minor"/>
    </font>
    <font>
      <sz val="11"/>
      <color rgb="FF9C6500"/>
      <name val="Calibri"/>
      <family val="2"/>
      <scheme val="minor"/>
    </font>
    <font>
      <b/>
      <sz val="10"/>
      <color theme="1"/>
      <name val="Calibri"/>
      <family val="2"/>
      <scheme val="minor"/>
    </font>
    <font>
      <b/>
      <sz val="11"/>
      <color rgb="FF9C6500"/>
      <name val="Calibri"/>
      <family val="2"/>
      <scheme val="minor"/>
    </font>
    <font>
      <sz val="11"/>
      <color theme="1"/>
      <name val="Calibri"/>
      <family val="2"/>
    </font>
    <font>
      <b/>
      <sz val="11"/>
      <color theme="8" tint="-0.499984740745262"/>
      <name val="Calibri"/>
      <family val="2"/>
      <scheme val="minor"/>
    </font>
    <font>
      <b/>
      <sz val="11"/>
      <color theme="8" tint="-0.499984740745262"/>
      <name val="Calibri"/>
      <family val="2"/>
    </font>
    <font>
      <b/>
      <sz val="10"/>
      <color theme="0"/>
      <name val="Calibri"/>
      <family val="2"/>
      <scheme val="minor"/>
    </font>
    <font>
      <b/>
      <sz val="9.35"/>
      <color theme="1"/>
      <name val="Calibri"/>
      <family val="2"/>
    </font>
    <font>
      <b/>
      <sz val="14"/>
      <color theme="1"/>
      <name val="Calibri"/>
      <family val="2"/>
      <scheme val="minor"/>
    </font>
    <font>
      <b/>
      <sz val="14"/>
      <color rgb="FF0000FF"/>
      <name val="Courier New"/>
      <family val="3"/>
    </font>
    <font>
      <b/>
      <sz val="9"/>
      <color theme="1"/>
      <name val="Calibri"/>
      <family val="2"/>
      <scheme val="minor"/>
    </font>
    <font>
      <sz val="6.8"/>
      <color indexed="81"/>
      <name val="Tahoma"/>
      <family val="2"/>
    </font>
    <font>
      <b/>
      <sz val="11"/>
      <color rgb="FF3F3F3F"/>
      <name val="Calibri"/>
      <family val="2"/>
      <scheme val="minor"/>
    </font>
    <font>
      <sz val="9"/>
      <color indexed="81"/>
      <name val="Tahoma"/>
      <family val="2"/>
    </font>
    <font>
      <b/>
      <i/>
      <sz val="11"/>
      <color theme="1"/>
      <name val="Book Antiqua"/>
      <family val="1"/>
    </font>
    <font>
      <b/>
      <sz val="9"/>
      <color indexed="81"/>
      <name val="Tahoma"/>
      <family val="2"/>
    </font>
    <font>
      <b/>
      <sz val="16"/>
      <color theme="0"/>
      <name val="Calibri"/>
      <family val="2"/>
      <scheme val="minor"/>
    </font>
    <font>
      <b/>
      <sz val="11"/>
      <color rgb="FFFFFF00"/>
      <name val="Calibri"/>
      <family val="2"/>
      <scheme val="minor"/>
    </font>
    <font>
      <b/>
      <sz val="9"/>
      <color rgb="FF9C6500"/>
      <name val="Calibri"/>
      <family val="2"/>
      <scheme val="minor"/>
    </font>
    <font>
      <b/>
      <sz val="12"/>
      <color theme="0"/>
      <name val="Calibri"/>
      <family val="2"/>
      <scheme val="minor"/>
    </font>
    <font>
      <b/>
      <sz val="9"/>
      <color theme="3" tint="-0.249977111117893"/>
      <name val="Calibri"/>
      <family val="2"/>
      <scheme val="minor"/>
    </font>
    <font>
      <b/>
      <sz val="16"/>
      <color rgb="FFC00000"/>
      <name val="Calibri"/>
      <family val="2"/>
      <scheme val="minor"/>
    </font>
    <font>
      <b/>
      <i/>
      <sz val="11"/>
      <color theme="0"/>
      <name val="Calibri"/>
      <family val="2"/>
      <scheme val="minor"/>
    </font>
    <font>
      <sz val="8"/>
      <color rgb="FFFFFF00"/>
      <name val="Calibri"/>
      <family val="2"/>
      <scheme val="minor"/>
    </font>
    <font>
      <b/>
      <sz val="10"/>
      <color theme="1"/>
      <name val="Arial Narrow"/>
      <family val="2"/>
    </font>
    <font>
      <sz val="11"/>
      <color rgb="FF000000"/>
      <name val="Calibri"/>
      <family val="2"/>
    </font>
    <font>
      <u/>
      <sz val="11"/>
      <color theme="10"/>
      <name val="Calibri"/>
      <family val="2"/>
      <scheme val="minor"/>
    </font>
    <font>
      <u/>
      <sz val="11"/>
      <color theme="11"/>
      <name val="Calibri"/>
      <family val="2"/>
      <scheme val="minor"/>
    </font>
    <font>
      <b/>
      <sz val="11"/>
      <color rgb="FF000000"/>
      <name val="Calibri"/>
      <family val="2"/>
      <scheme val="minor"/>
    </font>
    <font>
      <sz val="11"/>
      <color rgb="FFD2D2D2"/>
      <name val="Calibri"/>
      <family val="2"/>
      <scheme val="minor"/>
    </font>
  </fonts>
  <fills count="69">
    <fill>
      <patternFill patternType="none"/>
    </fill>
    <fill>
      <patternFill patternType="gray125"/>
    </fill>
    <fill>
      <gradientFill type="path" left="0.5" right="0.5" top="0.5" bottom="0.5">
        <stop position="0">
          <color rgb="FFFFC000"/>
        </stop>
        <stop position="1">
          <color rgb="FFFFFF00"/>
        </stop>
      </gradientFill>
    </fill>
    <fill>
      <gradientFill type="path" left="0.5" right="0.5" top="0.5" bottom="0.5">
        <stop position="0">
          <color rgb="FF92D050"/>
        </stop>
        <stop position="1">
          <color theme="6" tint="0.59999389629810485"/>
        </stop>
      </gradientFill>
    </fill>
    <fill>
      <gradientFill type="path" left="0.5" right="0.5" top="0.5" bottom="0.5">
        <stop position="0">
          <color theme="4" tint="0.59999389629810485"/>
        </stop>
        <stop position="1">
          <color theme="4" tint="0.40000610370189521"/>
        </stop>
      </gradientFill>
    </fill>
    <fill>
      <gradientFill type="path" left="0.5" right="0.5" top="0.5" bottom="0.5">
        <stop position="0">
          <color rgb="FFFFFF00"/>
        </stop>
        <stop position="1">
          <color rgb="FFFFFFCC"/>
        </stop>
      </gradientFill>
    </fill>
    <fill>
      <gradientFill type="path" left="0.5" right="0.5" top="0.5" bottom="0.5">
        <stop position="0">
          <color theme="0"/>
        </stop>
        <stop position="1">
          <color rgb="FF92D050"/>
        </stop>
      </gradientFill>
    </fill>
    <fill>
      <gradientFill type="path" left="0.5" right="0.5" top="0.5" bottom="0.5">
        <stop position="0">
          <color theme="0"/>
        </stop>
        <stop position="1">
          <color theme="2" tint="-9.8025452436902985E-2"/>
        </stop>
      </gradientFill>
    </fill>
    <fill>
      <patternFill patternType="solid">
        <fgColor theme="7"/>
      </patternFill>
    </fill>
    <fill>
      <patternFill patternType="solid">
        <fgColor rgb="FFFFFFCC"/>
        <bgColor indexed="64"/>
      </patternFill>
    </fill>
    <fill>
      <gradientFill type="path" left="0.5" right="0.5" top="0.5" bottom="0.5">
        <stop position="0">
          <color rgb="FF92D050"/>
        </stop>
        <stop position="1">
          <color theme="5" tint="0.80001220740379042"/>
        </stop>
      </gradientFill>
    </fill>
    <fill>
      <gradientFill type="path" left="0.5" right="0.5" top="0.5" bottom="0.5">
        <stop position="0">
          <color theme="8" tint="0.59999389629810485"/>
        </stop>
        <stop position="1">
          <color theme="6" tint="0.59999389629810485"/>
        </stop>
      </gradientFill>
    </fill>
    <fill>
      <gradientFill type="path" left="0.5" right="0.5" top="0.5" bottom="0.5">
        <stop position="0">
          <color rgb="FFFF0000"/>
        </stop>
        <stop position="1">
          <color rgb="FFFF4747"/>
        </stop>
      </gradientFill>
    </fill>
    <fill>
      <gradientFill type="path" left="0.5" right="0.5" top="0.5" bottom="0.5">
        <stop position="0">
          <color theme="0"/>
        </stop>
        <stop position="1">
          <color theme="4" tint="0.59999389629810485"/>
        </stop>
      </gradientFill>
    </fill>
    <fill>
      <gradientFill type="path" left="0.5" right="0.5" top="0.5" bottom="0.5">
        <stop position="0">
          <color theme="3" tint="0.40000610370189521"/>
        </stop>
        <stop position="1">
          <color rgb="FF00B0F0"/>
        </stop>
      </gradientFill>
    </fill>
    <fill>
      <patternFill patternType="solid">
        <fgColor rgb="FFC6EFCE"/>
      </patternFill>
    </fill>
    <fill>
      <patternFill patternType="solid">
        <fgColor rgb="FFFFCC99"/>
      </patternFill>
    </fill>
    <fill>
      <patternFill patternType="solid">
        <fgColor rgb="FFFFFFCC"/>
      </patternFill>
    </fill>
    <fill>
      <patternFill patternType="solid">
        <fgColor theme="5" tint="0.59999389629810485"/>
        <bgColor indexed="65"/>
      </patternFill>
    </fill>
    <fill>
      <patternFill patternType="solid">
        <fgColor theme="7" tint="0.59999389629810485"/>
        <bgColor indexed="65"/>
      </patternFill>
    </fill>
    <fill>
      <patternFill patternType="solid">
        <fgColor rgb="FFFBC99F"/>
        <bgColor indexed="64"/>
      </patternFill>
    </fill>
    <fill>
      <patternFill patternType="solid">
        <fgColor rgb="FFFFFF00"/>
        <bgColor indexed="64"/>
      </patternFill>
    </fill>
    <fill>
      <gradientFill type="path" left="0.5" right="0.5" top="0.5" bottom="0.5">
        <stop position="0">
          <color rgb="FFF58223"/>
        </stop>
        <stop position="1">
          <color rgb="FFFFC000"/>
        </stop>
      </gradientFill>
    </fill>
    <fill>
      <patternFill patternType="solid">
        <fgColor theme="4" tint="0.59999389629810485"/>
        <bgColor indexed="65"/>
      </patternFill>
    </fill>
    <fill>
      <patternFill patternType="solid">
        <fgColor theme="5" tint="0.39997558519241921"/>
        <bgColor indexed="65"/>
      </patternFill>
    </fill>
    <fill>
      <patternFill patternType="solid">
        <fgColor theme="6" tint="0.39997558519241921"/>
        <bgColor indexed="65"/>
      </patternFill>
    </fill>
    <fill>
      <gradientFill type="path" left="0.5" right="0.5" top="0.5" bottom="0.5">
        <stop position="0">
          <color theme="9" tint="0.59999389629810485"/>
        </stop>
        <stop position="1">
          <color rgb="FFFFC000"/>
        </stop>
      </gradientFill>
    </fill>
    <fill>
      <gradientFill type="path" left="0.5" right="0.5" top="0.5" bottom="0.5">
        <stop position="0">
          <color theme="6" tint="0.59999389629810485"/>
        </stop>
        <stop position="1">
          <color rgb="FF92D050"/>
        </stop>
      </gradientFill>
    </fill>
    <fill>
      <patternFill patternType="solid">
        <fgColor theme="7" tint="0.39997558519241921"/>
        <bgColor indexed="64"/>
      </patternFill>
    </fill>
    <fill>
      <patternFill patternType="solid">
        <fgColor theme="6"/>
        <bgColor indexed="64"/>
      </patternFill>
    </fill>
    <fill>
      <patternFill patternType="solid">
        <fgColor theme="8"/>
        <bgColor indexed="64"/>
      </patternFill>
    </fill>
    <fill>
      <gradientFill type="path" left="0.5" right="0.5" top="0.5" bottom="0.5">
        <stop position="0">
          <color theme="0"/>
        </stop>
        <stop position="1">
          <color theme="8" tint="0.59999389629810485"/>
        </stop>
      </gradientFill>
    </fill>
    <fill>
      <patternFill patternType="solid">
        <fgColor rgb="FFFFC7CE"/>
      </patternFill>
    </fill>
    <fill>
      <gradientFill type="path" left="0.5" right="0.5" top="0.5" bottom="0.5">
        <stop position="0">
          <color rgb="FFF58223"/>
        </stop>
        <stop position="1">
          <color rgb="FFEABD00"/>
        </stop>
      </gradientFill>
    </fill>
    <fill>
      <patternFill patternType="solid">
        <fgColor rgb="FF92D050"/>
        <bgColor indexed="64"/>
      </patternFill>
    </fill>
    <fill>
      <patternFill patternType="solid">
        <fgColor theme="8" tint="0.59999389629810485"/>
        <bgColor indexed="65"/>
      </patternFill>
    </fill>
    <fill>
      <patternFill patternType="solid">
        <fgColor theme="6" tint="0.59999389629810485"/>
        <bgColor indexed="64"/>
      </patternFill>
    </fill>
    <fill>
      <patternFill patternType="solid">
        <fgColor theme="6" tint="0.59999389629810485"/>
        <bgColor indexed="65"/>
      </patternFill>
    </fill>
    <fill>
      <patternFill patternType="solid">
        <fgColor theme="5"/>
      </patternFill>
    </fill>
    <fill>
      <patternFill patternType="solid">
        <fgColor theme="9" tint="0.59999389629810485"/>
        <bgColor indexed="65"/>
      </patternFill>
    </fill>
    <fill>
      <patternFill patternType="solid">
        <fgColor rgb="FFFFEB9C"/>
      </patternFill>
    </fill>
    <fill>
      <patternFill patternType="solid">
        <fgColor theme="6"/>
      </patternFill>
    </fill>
    <fill>
      <patternFill patternType="solid">
        <fgColor theme="4"/>
      </patternFill>
    </fill>
    <fill>
      <patternFill patternType="solid">
        <fgColor theme="8" tint="0.39997558519241921"/>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99"/>
        <bgColor indexed="64"/>
      </patternFill>
    </fill>
    <fill>
      <patternFill patternType="solid">
        <fgColor theme="5" tint="0.79998168889431442"/>
        <bgColor indexed="65"/>
      </patternFill>
    </fill>
    <fill>
      <patternFill patternType="solid">
        <fgColor theme="8" tint="0.79998168889431442"/>
        <bgColor indexed="65"/>
      </patternFill>
    </fill>
    <fill>
      <patternFill patternType="solid">
        <fgColor theme="4" tint="0.79998168889431442"/>
        <bgColor indexed="64"/>
      </patternFill>
    </fill>
    <fill>
      <patternFill patternType="solid">
        <fgColor rgb="FF53682A"/>
        <bgColor indexed="64"/>
      </patternFill>
    </fill>
    <fill>
      <gradientFill type="path" left="0.5" right="0.5" top="0.5" bottom="0.5">
        <stop position="0">
          <color theme="5" tint="0.59999389629810485"/>
        </stop>
        <stop position="1">
          <color theme="9" tint="-0.25098422193060094"/>
        </stop>
      </gradientFill>
    </fill>
    <fill>
      <patternFill patternType="solid">
        <fgColor theme="5" tint="-0.249977111117893"/>
        <bgColor indexed="64"/>
      </patternFill>
    </fill>
    <fill>
      <patternFill patternType="solid">
        <fgColor theme="6" tint="-0.499984740745262"/>
        <bgColor indexed="64"/>
      </patternFill>
    </fill>
    <fill>
      <patternFill patternType="solid">
        <fgColor theme="9"/>
      </patternFill>
    </fill>
    <fill>
      <patternFill patternType="solid">
        <fgColor theme="9" tint="0.39997558519241921"/>
        <bgColor indexed="64"/>
      </patternFill>
    </fill>
    <fill>
      <patternFill patternType="solid">
        <fgColor theme="4" tint="-0.249977111117893"/>
        <bgColor indexed="64"/>
      </patternFill>
    </fill>
    <fill>
      <patternFill patternType="solid">
        <fgColor rgb="FF7030A0"/>
        <bgColor indexed="64"/>
      </patternFill>
    </fill>
    <fill>
      <gradientFill type="path" left="0.5" right="0.5" top="0.5" bottom="0.5">
        <stop position="0">
          <color theme="0"/>
        </stop>
        <stop position="1">
          <color theme="9" tint="0.59999389629810485"/>
        </stop>
      </gradientFill>
    </fill>
    <fill>
      <gradientFill type="path" left="0.5" right="0.5" top="0.5" bottom="0.5">
        <stop position="0">
          <color theme="0"/>
        </stop>
        <stop position="1">
          <color theme="3" tint="0.80001220740379042"/>
        </stop>
      </gradientFill>
    </fill>
    <fill>
      <gradientFill type="path" left="0.5" right="0.5" top="0.5" bottom="0.5">
        <stop position="0">
          <color theme="3" tint="0.40000610370189521"/>
        </stop>
        <stop position="1">
          <color theme="7" tint="-0.49803155613879818"/>
        </stop>
      </gradientFill>
    </fill>
    <fill>
      <patternFill patternType="solid">
        <fgColor theme="1"/>
        <bgColor indexed="64"/>
      </patternFill>
    </fill>
    <fill>
      <patternFill patternType="solid">
        <fgColor theme="8"/>
      </patternFill>
    </fill>
    <fill>
      <patternFill patternType="solid">
        <fgColor theme="3" tint="-0.249977111117893"/>
        <bgColor indexed="64"/>
      </patternFill>
    </fill>
    <fill>
      <gradientFill type="path" left="0.5" right="0.5" top="0.5" bottom="0.5">
        <stop position="0">
          <color theme="5" tint="0.40000610370189521"/>
        </stop>
        <stop position="1">
          <color theme="5" tint="0.59999389629810485"/>
        </stop>
      </gradientFill>
    </fill>
    <fill>
      <gradientFill type="path" left="0.5" right="0.5" top="0.5" bottom="0.5">
        <stop position="0">
          <color theme="9" tint="-0.25098422193060094"/>
        </stop>
        <stop position="1">
          <color rgb="FFFFC000"/>
        </stop>
      </gradientFill>
    </fill>
    <fill>
      <gradientFill type="path" left="0.5" right="0.5" top="0.5" bottom="0.5">
        <stop position="0">
          <color theme="5" tint="0.80001220740379042"/>
        </stop>
        <stop position="1">
          <color theme="5" tint="0.40000610370189521"/>
        </stop>
      </gradientFill>
    </fill>
    <fill>
      <gradientFill type="path" left="0.5" right="0.5" top="0.5" bottom="0.5">
        <stop position="0">
          <color rgb="FFA2BF61"/>
        </stop>
        <stop position="1">
          <color theme="6" tint="0.59999389629810485"/>
        </stop>
      </gradientFill>
    </fill>
    <fill>
      <patternFill patternType="solid">
        <fgColor theme="0"/>
        <bgColor indexed="64"/>
      </patternFill>
    </fill>
  </fills>
  <borders count="29">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right/>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auto="1"/>
      </top>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dashed">
        <color theme="1"/>
      </left>
      <right/>
      <top style="dashed">
        <color theme="1"/>
      </top>
      <bottom style="dashed">
        <color theme="1"/>
      </bottom>
      <diagonal/>
    </border>
    <border>
      <left/>
      <right style="dashed">
        <color theme="1"/>
      </right>
      <top style="dashed">
        <color theme="1"/>
      </top>
      <bottom style="dashed">
        <color theme="1"/>
      </bottom>
      <diagonal/>
    </border>
    <border>
      <left style="thin">
        <color rgb="FFB2B2B2"/>
      </left>
      <right/>
      <top style="thin">
        <color rgb="FF7F7F7F"/>
      </top>
      <bottom/>
      <diagonal/>
    </border>
    <border>
      <left/>
      <right/>
      <top style="thin">
        <color rgb="FF7F7F7F"/>
      </top>
      <bottom/>
      <diagonal/>
    </border>
    <border>
      <left style="thin">
        <color rgb="FFB2B2B2"/>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62">
    <xf numFmtId="0" fontId="0" fillId="0" borderId="0"/>
    <xf numFmtId="0" fontId="6" fillId="8" borderId="0" applyNumberFormat="0" applyBorder="0" applyAlignment="0" applyProtection="0"/>
    <xf numFmtId="0" fontId="8" fillId="0" borderId="0" applyNumberFormat="0" applyFill="0" applyBorder="0" applyAlignment="0" applyProtection="0"/>
    <xf numFmtId="0" fontId="12" fillId="15" borderId="0" applyNumberFormat="0" applyBorder="0" applyAlignment="0" applyProtection="0"/>
    <xf numFmtId="0" fontId="13" fillId="16" borderId="4" applyNumberFormat="0" applyAlignment="0" applyProtection="0"/>
    <xf numFmtId="0" fontId="11" fillId="17" borderId="5" applyNumberFormat="0" applyFont="0" applyAlignment="0" applyProtection="0"/>
    <xf numFmtId="0" fontId="11" fillId="18" borderId="0" applyNumberFormat="0" applyBorder="0" applyAlignment="0" applyProtection="0"/>
    <xf numFmtId="0" fontId="11" fillId="19" borderId="0" applyNumberFormat="0" applyBorder="0" applyAlignment="0" applyProtection="0"/>
    <xf numFmtId="0" fontId="11"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24" fillId="32" borderId="0" applyNumberFormat="0" applyBorder="0" applyAlignment="0" applyProtection="0"/>
    <xf numFmtId="0" fontId="11" fillId="35" borderId="0" applyNumberFormat="0" applyBorder="0" applyAlignment="0" applyProtection="0"/>
    <xf numFmtId="0" fontId="11" fillId="37" borderId="0" applyNumberFormat="0" applyBorder="0" applyAlignment="0" applyProtection="0"/>
    <xf numFmtId="0" fontId="6" fillId="38" borderId="0" applyNumberFormat="0" applyBorder="0" applyAlignment="0" applyProtection="0"/>
    <xf numFmtId="0" fontId="11" fillId="39" borderId="0" applyNumberFormat="0" applyBorder="0" applyAlignment="0" applyProtection="0"/>
    <xf numFmtId="0" fontId="34" fillId="40" borderId="0" applyNumberFormat="0" applyBorder="0" applyAlignment="0" applyProtection="0"/>
    <xf numFmtId="0" fontId="6" fillId="41" borderId="0" applyNumberFormat="0" applyBorder="0" applyAlignment="0" applyProtection="0"/>
    <xf numFmtId="0" fontId="6" fillId="42" borderId="0" applyNumberFormat="0" applyBorder="0" applyAlignment="0" applyProtection="0"/>
    <xf numFmtId="9" fontId="11" fillId="0" borderId="0" applyFont="0" applyFill="0" applyBorder="0" applyAlignment="0" applyProtection="0"/>
    <xf numFmtId="0" fontId="11" fillId="47" borderId="0" applyNumberFormat="0" applyBorder="0" applyAlignment="0" applyProtection="0"/>
    <xf numFmtId="0" fontId="11" fillId="48" borderId="0" applyNumberFormat="0" applyBorder="0" applyAlignment="0" applyProtection="0"/>
    <xf numFmtId="0" fontId="6" fillId="54" borderId="0" applyNumberFormat="0" applyBorder="0" applyAlignment="0" applyProtection="0"/>
    <xf numFmtId="0" fontId="6" fillId="62" borderId="0" applyNumberFormat="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cellStyleXfs>
  <cellXfs count="232">
    <xf numFmtId="0" fontId="0" fillId="0" borderId="0" xfId="0"/>
    <xf numFmtId="0" fontId="4" fillId="0" borderId="0" xfId="0" applyFont="1" applyAlignment="1">
      <alignment horizontal="right" vertical="center"/>
    </xf>
    <xf numFmtId="0" fontId="4" fillId="0" borderId="0" xfId="0" applyFont="1" applyAlignment="1">
      <alignment horizontal="right"/>
    </xf>
    <xf numFmtId="0" fontId="2" fillId="0" borderId="0" xfId="0" applyFont="1"/>
    <xf numFmtId="0" fontId="6" fillId="8" borderId="0" xfId="1"/>
    <xf numFmtId="0" fontId="7" fillId="0" borderId="0" xfId="0" applyFont="1" applyAlignment="1">
      <alignment wrapText="1"/>
    </xf>
    <xf numFmtId="0" fontId="2" fillId="9" borderId="1" xfId="0" applyFont="1" applyFill="1" applyBorder="1" applyAlignment="1">
      <alignment horizontal="center"/>
    </xf>
    <xf numFmtId="0" fontId="9" fillId="9" borderId="1" xfId="2" applyFont="1" applyFill="1" applyBorder="1" applyAlignment="1">
      <alignment horizontal="right"/>
    </xf>
    <xf numFmtId="0" fontId="0" fillId="0" borderId="0" xfId="0" applyAlignment="1">
      <alignment horizontal="center"/>
    </xf>
    <xf numFmtId="0" fontId="0" fillId="0" borderId="0" xfId="0" applyAlignment="1">
      <alignment horizontal="center" vertical="center"/>
    </xf>
    <xf numFmtId="0" fontId="2" fillId="0" borderId="0" xfId="0" applyFont="1" applyAlignment="1">
      <alignment horizontal="center" vertical="center"/>
    </xf>
    <xf numFmtId="0" fontId="15" fillId="0" borderId="0" xfId="0" applyFont="1" applyBorder="1" applyAlignment="1">
      <alignment horizontal="center" vertical="center"/>
    </xf>
    <xf numFmtId="0" fontId="15" fillId="0" borderId="0" xfId="0" applyFont="1" applyAlignment="1">
      <alignment horizontal="center" vertical="center"/>
    </xf>
    <xf numFmtId="0" fontId="0" fillId="0" borderId="0" xfId="0" applyFont="1" applyBorder="1" applyAlignment="1">
      <alignment horizontal="center" vertical="center"/>
    </xf>
    <xf numFmtId="0" fontId="16" fillId="20" borderId="7" xfId="4" applyFont="1" applyFill="1" applyBorder="1" applyAlignment="1">
      <alignment horizontal="center" vertical="center"/>
    </xf>
    <xf numFmtId="0" fontId="11" fillId="19" borderId="0" xfId="7" applyAlignment="1">
      <alignment horizontal="center" vertical="center"/>
    </xf>
    <xf numFmtId="0" fontId="2" fillId="0" borderId="0" xfId="0" applyFont="1" applyAlignment="1">
      <alignment horizontal="center" vertical="center"/>
    </xf>
    <xf numFmtId="0" fontId="2" fillId="17" borderId="8" xfId="5" applyFont="1" applyBorder="1" applyAlignment="1">
      <alignment horizontal="center"/>
    </xf>
    <xf numFmtId="0" fontId="2" fillId="0" borderId="6" xfId="0" applyFont="1" applyBorder="1" applyAlignment="1">
      <alignment horizontal="center"/>
    </xf>
    <xf numFmtId="0" fontId="2" fillId="0" borderId="6" xfId="0" applyFont="1" applyBorder="1"/>
    <xf numFmtId="0" fontId="2" fillId="0" borderId="6" xfId="0" quotePrefix="1" applyFont="1" applyBorder="1"/>
    <xf numFmtId="0" fontId="2" fillId="0" borderId="6" xfId="0" applyFont="1" applyBorder="1" applyAlignment="1">
      <alignment horizontal="center" vertical="center"/>
    </xf>
    <xf numFmtId="0" fontId="2" fillId="0" borderId="6" xfId="0" quotePrefix="1" applyFont="1" applyBorder="1" applyAlignment="1">
      <alignment horizontal="center" vertical="center"/>
    </xf>
    <xf numFmtId="0" fontId="2" fillId="0" borderId="3" xfId="0" applyFont="1" applyBorder="1" applyAlignment="1">
      <alignment horizontal="center"/>
    </xf>
    <xf numFmtId="164" fontId="2" fillId="17" borderId="8" xfId="5" applyNumberFormat="1" applyFont="1" applyBorder="1" applyAlignment="1">
      <alignment horizontal="center"/>
    </xf>
    <xf numFmtId="164" fontId="2" fillId="0" borderId="3" xfId="0" applyNumberFormat="1" applyFont="1" applyBorder="1" applyAlignment="1">
      <alignment horizontal="center"/>
    </xf>
    <xf numFmtId="0" fontId="0" fillId="0" borderId="0" xfId="0" applyBorder="1"/>
    <xf numFmtId="0" fontId="0" fillId="0" borderId="3" xfId="0" applyBorder="1" applyAlignment="1">
      <alignment horizontal="center"/>
    </xf>
    <xf numFmtId="0" fontId="17" fillId="15" borderId="1" xfId="3" applyFont="1" applyBorder="1" applyAlignment="1">
      <alignment horizontal="center" vertical="center"/>
    </xf>
    <xf numFmtId="0" fontId="2" fillId="0" borderId="3" xfId="0" applyFont="1" applyBorder="1" applyAlignment="1">
      <alignment horizontal="center" vertical="center"/>
    </xf>
    <xf numFmtId="0" fontId="2" fillId="0" borderId="0" xfId="0" applyFont="1" applyAlignment="1">
      <alignment horizontal="center"/>
    </xf>
    <xf numFmtId="0" fontId="2" fillId="17" borderId="5" xfId="5" applyFont="1"/>
    <xf numFmtId="0" fontId="2" fillId="17" borderId="5" xfId="5" applyFont="1" applyAlignment="1">
      <alignment horizontal="center" vertical="center"/>
    </xf>
    <xf numFmtId="0" fontId="4" fillId="0" borderId="0" xfId="0" applyFont="1" applyBorder="1" applyAlignment="1">
      <alignment horizontal="center" vertical="center"/>
    </xf>
    <xf numFmtId="0" fontId="25" fillId="32" borderId="0" xfId="11" applyFont="1" applyAlignment="1">
      <alignment horizontal="center" vertical="center"/>
    </xf>
    <xf numFmtId="0" fontId="26" fillId="0" borderId="6" xfId="0" applyFont="1" applyFill="1" applyBorder="1" applyAlignment="1">
      <alignment horizontal="center" vertical="center"/>
    </xf>
    <xf numFmtId="0" fontId="2" fillId="0" borderId="0" xfId="0" quotePrefix="1" applyFont="1" applyAlignment="1">
      <alignment horizontal="center" vertical="center"/>
    </xf>
    <xf numFmtId="0" fontId="2" fillId="0" borderId="0" xfId="0" applyFont="1" applyAlignment="1">
      <alignment vertical="center"/>
    </xf>
    <xf numFmtId="0" fontId="2" fillId="0" borderId="0" xfId="0" quotePrefix="1" applyFont="1" applyFill="1" applyBorder="1" applyAlignment="1">
      <alignment horizontal="center" vertical="center"/>
    </xf>
    <xf numFmtId="0" fontId="2" fillId="34" borderId="0" xfId="0" applyFont="1" applyFill="1" applyAlignment="1">
      <alignment horizontal="center" vertical="center"/>
    </xf>
    <xf numFmtId="0" fontId="2" fillId="0" borderId="0" xfId="0" applyFont="1" applyAlignment="1">
      <alignment horizontal="center" vertical="center"/>
    </xf>
    <xf numFmtId="0" fontId="26" fillId="0" borderId="0" xfId="0" applyFont="1" applyAlignment="1">
      <alignment horizontal="center" vertical="center"/>
    </xf>
    <xf numFmtId="0" fontId="26" fillId="0" borderId="6" xfId="0" applyFont="1" applyBorder="1" applyAlignment="1">
      <alignment horizontal="center" vertical="center"/>
    </xf>
    <xf numFmtId="0" fontId="26" fillId="0" borderId="6" xfId="0" applyFont="1" applyBorder="1" applyAlignment="1">
      <alignment horizontal="center"/>
    </xf>
    <xf numFmtId="0" fontId="2" fillId="0" borderId="0" xfId="0" applyFont="1" applyAlignment="1">
      <alignment horizontal="center" vertical="center"/>
    </xf>
    <xf numFmtId="0" fontId="30" fillId="16" borderId="4" xfId="4" applyFont="1" applyAlignment="1">
      <alignment horizontal="center" vertical="center"/>
    </xf>
    <xf numFmtId="0" fontId="2" fillId="0" borderId="0" xfId="0" applyFont="1" applyAlignment="1">
      <alignment horizontal="center" vertical="center"/>
    </xf>
    <xf numFmtId="0" fontId="4" fillId="0" borderId="0" xfId="0" applyFont="1"/>
    <xf numFmtId="0" fontId="1" fillId="2" borderId="12" xfId="0" applyFont="1" applyFill="1" applyBorder="1" applyAlignment="1">
      <alignment horizontal="center" vertical="center"/>
    </xf>
    <xf numFmtId="0" fontId="4" fillId="6" borderId="0" xfId="0" applyFont="1" applyFill="1" applyAlignment="1">
      <alignment horizontal="center" vertical="center"/>
    </xf>
    <xf numFmtId="0" fontId="13" fillId="16" borderId="1" xfId="4" applyBorder="1"/>
    <xf numFmtId="0" fontId="2" fillId="44" borderId="0" xfId="0" applyFont="1" applyFill="1" applyAlignment="1">
      <alignment horizontal="center" vertical="center"/>
    </xf>
    <xf numFmtId="0" fontId="2" fillId="45" borderId="0" xfId="0" applyFont="1" applyFill="1" applyAlignment="1">
      <alignment horizontal="center" vertical="center"/>
    </xf>
    <xf numFmtId="0" fontId="2" fillId="46" borderId="0" xfId="0" applyFont="1" applyFill="1" applyAlignment="1">
      <alignment horizontal="center" vertical="center"/>
    </xf>
    <xf numFmtId="0" fontId="2" fillId="0" borderId="0" xfId="0" applyFont="1" applyAlignment="1">
      <alignment horizontal="center" vertical="center"/>
    </xf>
    <xf numFmtId="2" fontId="2" fillId="17" borderId="5" xfId="5" applyNumberFormat="1" applyFont="1" applyAlignment="1">
      <alignment horizontal="center" vertical="center"/>
    </xf>
    <xf numFmtId="0" fontId="2" fillId="16" borderId="4" xfId="4" applyFont="1" applyAlignment="1">
      <alignment horizontal="center" vertical="center"/>
    </xf>
    <xf numFmtId="0" fontId="14" fillId="38" borderId="0" xfId="14" applyFont="1" applyAlignment="1">
      <alignment horizontal="center" vertical="center"/>
    </xf>
    <xf numFmtId="165" fontId="2" fillId="17" borderId="5" xfId="19" applyNumberFormat="1" applyFont="1" applyFill="1" applyBorder="1" applyAlignment="1">
      <alignment horizontal="center" vertical="center"/>
    </xf>
    <xf numFmtId="2" fontId="2" fillId="17" borderId="5" xfId="19" applyNumberFormat="1" applyFont="1" applyFill="1" applyBorder="1" applyAlignment="1">
      <alignment horizontal="center" vertical="center"/>
    </xf>
    <xf numFmtId="0" fontId="1" fillId="2" borderId="0" xfId="0" applyFont="1" applyFill="1" applyAlignment="1">
      <alignment horizontal="center" vertical="center"/>
    </xf>
    <xf numFmtId="0" fontId="2" fillId="0" borderId="0" xfId="0" applyNumberFormat="1" applyFont="1" applyAlignment="1">
      <alignment horizontal="center" vertical="center"/>
    </xf>
    <xf numFmtId="0" fontId="2" fillId="0" borderId="0" xfId="0" applyFont="1" applyAlignment="1">
      <alignment horizontal="right" vertical="center"/>
    </xf>
    <xf numFmtId="165" fontId="2" fillId="16" borderId="4" xfId="19" applyNumberFormat="1" applyFont="1" applyFill="1" applyBorder="1" applyAlignment="1">
      <alignment horizontal="center" vertical="center"/>
    </xf>
    <xf numFmtId="2" fontId="2" fillId="0" borderId="0" xfId="0" applyNumberFormat="1" applyFont="1" applyAlignment="1">
      <alignment horizontal="center" vertical="center"/>
    </xf>
    <xf numFmtId="0" fontId="2" fillId="17" borderId="5" xfId="19" applyNumberFormat="1" applyFont="1" applyFill="1" applyBorder="1" applyAlignment="1">
      <alignment horizontal="center" vertical="center"/>
    </xf>
    <xf numFmtId="0" fontId="2" fillId="47" borderId="0" xfId="20" applyFont="1" applyAlignment="1">
      <alignment horizontal="center" vertical="center"/>
    </xf>
    <xf numFmtId="0" fontId="2" fillId="48" borderId="0" xfId="21" applyFont="1" applyAlignment="1">
      <alignment horizontal="center" vertical="center"/>
    </xf>
    <xf numFmtId="0" fontId="2" fillId="17" borderId="13" xfId="5" applyFont="1" applyBorder="1" applyAlignment="1">
      <alignment horizontal="center" vertical="center"/>
    </xf>
    <xf numFmtId="0" fontId="2" fillId="0" borderId="0" xfId="0" applyFont="1" applyAlignment="1">
      <alignment horizontal="center" vertical="center"/>
    </xf>
    <xf numFmtId="164" fontId="2" fillId="0" borderId="0" xfId="0" applyNumberFormat="1" applyFont="1" applyAlignment="1">
      <alignment horizontal="center" vertical="center"/>
    </xf>
    <xf numFmtId="2" fontId="2" fillId="17" borderId="14" xfId="5" applyNumberFormat="1" applyFont="1" applyBorder="1" applyAlignment="1">
      <alignment horizontal="center" vertical="center"/>
    </xf>
    <xf numFmtId="0" fontId="44" fillId="0" borderId="0" xfId="0" applyFont="1" applyAlignment="1">
      <alignment horizontal="right" vertical="center"/>
    </xf>
    <xf numFmtId="0" fontId="16" fillId="16" borderId="4" xfId="4" applyFon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0" fontId="35" fillId="0" borderId="0" xfId="0" applyFont="1" applyAlignment="1">
      <alignment horizontal="right"/>
    </xf>
    <xf numFmtId="0" fontId="2" fillId="0" borderId="0" xfId="0" applyFont="1" applyAlignment="1">
      <alignment horizontal="center" vertical="center"/>
    </xf>
    <xf numFmtId="0" fontId="2" fillId="0" borderId="0" xfId="0" applyNumberFormat="1" applyFont="1" applyAlignment="1">
      <alignment horizontal="center" vertical="center"/>
    </xf>
    <xf numFmtId="0" fontId="2" fillId="36" borderId="0" xfId="0" applyFont="1" applyFill="1" applyAlignment="1">
      <alignment horizontal="center" vertical="center"/>
    </xf>
    <xf numFmtId="2" fontId="30" fillId="16" borderId="4" xfId="19" applyNumberFormat="1" applyFont="1" applyFill="1" applyBorder="1" applyAlignment="1">
      <alignment horizontal="center" vertical="center"/>
    </xf>
    <xf numFmtId="0" fontId="0" fillId="0" borderId="0" xfId="0" applyFont="1"/>
    <xf numFmtId="0" fontId="0" fillId="0" borderId="0" xfId="0" applyAlignment="1"/>
    <xf numFmtId="0" fontId="4" fillId="17" borderId="5" xfId="5" applyFont="1" applyAlignment="1">
      <alignment horizontal="center" vertical="center"/>
    </xf>
    <xf numFmtId="0" fontId="35" fillId="0" borderId="0" xfId="0" applyFont="1" applyAlignment="1">
      <alignment horizontal="right" vertical="center"/>
    </xf>
    <xf numFmtId="0" fontId="40" fillId="61" borderId="0" xfId="0" applyFont="1" applyFill="1" applyAlignment="1">
      <alignment horizontal="center" vertical="center"/>
    </xf>
    <xf numFmtId="0" fontId="35" fillId="21" borderId="0" xfId="0" applyFont="1" applyFill="1" applyAlignment="1">
      <alignment horizontal="center" vertical="center"/>
    </xf>
    <xf numFmtId="0" fontId="7" fillId="0" borderId="0" xfId="0" applyFont="1"/>
    <xf numFmtId="0" fontId="35" fillId="0" borderId="0" xfId="0" applyFont="1" applyAlignment="1">
      <alignment horizontal="center" vertical="center"/>
    </xf>
    <xf numFmtId="166" fontId="2" fillId="0" borderId="0" xfId="0" applyNumberFormat="1" applyFont="1" applyAlignment="1">
      <alignment horizontal="center" vertical="center"/>
    </xf>
    <xf numFmtId="166" fontId="2" fillId="17" borderId="5" xfId="5" applyNumberFormat="1" applyFont="1" applyAlignment="1">
      <alignment horizontal="center" vertical="center"/>
    </xf>
    <xf numFmtId="0" fontId="2" fillId="16" borderId="4" xfId="4" applyNumberFormat="1" applyFont="1" applyAlignment="1">
      <alignment horizontal="center" vertical="center"/>
    </xf>
    <xf numFmtId="0" fontId="2" fillId="0" borderId="0" xfId="0" applyFont="1" applyAlignment="1">
      <alignment horizontal="center" vertical="center"/>
    </xf>
    <xf numFmtId="0" fontId="35" fillId="0" borderId="0" xfId="0" applyFont="1" applyAlignment="1">
      <alignment vertical="center" wrapText="1"/>
    </xf>
    <xf numFmtId="0" fontId="35" fillId="0" borderId="0" xfId="0" applyFont="1" applyAlignment="1">
      <alignment horizontal="center" vertical="center" wrapText="1"/>
    </xf>
    <xf numFmtId="0" fontId="5" fillId="0" borderId="0" xfId="0" applyFont="1" applyAlignment="1">
      <alignment horizontal="center" vertical="center"/>
    </xf>
    <xf numFmtId="0" fontId="2" fillId="0" borderId="0" xfId="0" applyFont="1" applyAlignment="1">
      <alignment horizontal="right"/>
    </xf>
    <xf numFmtId="164" fontId="2" fillId="17" borderId="5" xfId="5" applyNumberFormat="1" applyFont="1" applyAlignment="1">
      <alignment horizontal="center" vertical="center"/>
    </xf>
    <xf numFmtId="164" fontId="2" fillId="0" borderId="0" xfId="0" applyNumberFormat="1" applyFont="1" applyAlignment="1">
      <alignment vertical="center"/>
    </xf>
    <xf numFmtId="0" fontId="2" fillId="0" borderId="0" xfId="0" applyNumberFormat="1" applyFont="1" applyAlignment="1">
      <alignment horizontal="center" vertical="center"/>
    </xf>
    <xf numFmtId="0" fontId="54" fillId="66" borderId="0" xfId="0" applyFont="1" applyFill="1" applyAlignment="1">
      <alignment horizontal="center" vertical="center" wrapText="1"/>
    </xf>
    <xf numFmtId="0" fontId="55" fillId="2" borderId="0" xfId="0" applyFont="1" applyFill="1" applyAlignment="1">
      <alignment horizontal="center" vertical="center"/>
    </xf>
    <xf numFmtId="0" fontId="2" fillId="0" borderId="0" xfId="0" applyFont="1" applyAlignment="1">
      <alignment horizontal="center" vertical="center"/>
    </xf>
    <xf numFmtId="164" fontId="2" fillId="0" borderId="0" xfId="0" applyNumberFormat="1" applyFont="1" applyAlignment="1">
      <alignment horizontal="center" vertical="center"/>
    </xf>
    <xf numFmtId="0" fontId="2" fillId="0" borderId="0" xfId="0" applyNumberFormat="1" applyFont="1" applyAlignment="1">
      <alignment horizontal="center" vertical="center"/>
    </xf>
    <xf numFmtId="0" fontId="11" fillId="17" borderId="5" xfId="5" applyFont="1" applyAlignment="1">
      <alignment horizontal="center" vertical="center"/>
    </xf>
    <xf numFmtId="0" fontId="11" fillId="17" borderId="5" xfId="5" applyNumberFormat="1" applyFont="1" applyAlignment="1">
      <alignment horizontal="center" vertical="center"/>
    </xf>
    <xf numFmtId="0" fontId="56" fillId="38" borderId="0" xfId="14" applyFont="1" applyAlignment="1">
      <alignment horizontal="center" vertical="center"/>
    </xf>
    <xf numFmtId="0" fontId="56" fillId="8" borderId="0" xfId="1" applyFont="1" applyAlignment="1">
      <alignment horizontal="center" vertical="center"/>
    </xf>
    <xf numFmtId="0" fontId="2" fillId="46" borderId="5" xfId="5" applyFont="1" applyFill="1" applyAlignment="1">
      <alignment horizontal="center" vertical="center"/>
    </xf>
    <xf numFmtId="0" fontId="4" fillId="17" borderId="5" xfId="5" quotePrefix="1" applyFont="1" applyAlignment="1">
      <alignment horizontal="center" vertical="center"/>
    </xf>
    <xf numFmtId="0" fontId="26" fillId="68" borderId="19" xfId="5" applyFont="1" applyFill="1" applyBorder="1" applyAlignment="1">
      <alignment horizontal="center" vertical="center"/>
    </xf>
    <xf numFmtId="0" fontId="35" fillId="0" borderId="0" xfId="0" applyFont="1" applyAlignment="1">
      <alignment horizontal="center" vertical="top" wrapText="1"/>
    </xf>
    <xf numFmtId="0" fontId="7" fillId="0" borderId="0" xfId="0" applyFont="1" applyAlignment="1">
      <alignment horizontal="center" vertical="top" wrapText="1"/>
    </xf>
    <xf numFmtId="0" fontId="2" fillId="0" borderId="0" xfId="0" applyFont="1" applyAlignment="1">
      <alignment horizontal="center" vertical="center"/>
    </xf>
    <xf numFmtId="0" fontId="0" fillId="0" borderId="0" xfId="0" applyNumberFormat="1" applyAlignment="1">
      <alignment horizontal="center" vertical="center"/>
    </xf>
    <xf numFmtId="0" fontId="30" fillId="17" borderId="5" xfId="5" applyNumberFormat="1" applyFont="1" applyAlignment="1">
      <alignment horizontal="center" vertical="center"/>
    </xf>
    <xf numFmtId="0" fontId="2" fillId="17" borderId="5" xfId="5" applyNumberFormat="1" applyFont="1" applyAlignment="1">
      <alignment horizontal="center" vertical="center"/>
    </xf>
    <xf numFmtId="0" fontId="35" fillId="0" borderId="0" xfId="0" applyNumberFormat="1" applyFont="1" applyAlignment="1">
      <alignment horizontal="center" vertical="center"/>
    </xf>
    <xf numFmtId="0" fontId="30" fillId="16" borderId="4" xfId="4" applyNumberFormat="1" applyFont="1" applyAlignment="1">
      <alignment horizontal="center" vertical="center"/>
    </xf>
    <xf numFmtId="0" fontId="14" fillId="50" borderId="0" xfId="17" applyNumberFormat="1" applyFont="1" applyFill="1" applyAlignment="1">
      <alignment horizontal="center" vertical="center"/>
    </xf>
    <xf numFmtId="0" fontId="14" fillId="42" borderId="0" xfId="18" applyNumberFormat="1" applyFont="1" applyAlignment="1">
      <alignment horizontal="center" vertical="center"/>
    </xf>
    <xf numFmtId="0" fontId="40" fillId="8" borderId="0" xfId="1" applyNumberFormat="1" applyFont="1" applyAlignment="1">
      <alignment horizontal="center" vertical="center"/>
    </xf>
    <xf numFmtId="0" fontId="16" fillId="17" borderId="5" xfId="5" applyNumberFormat="1" applyFont="1" applyAlignment="1">
      <alignment horizontal="center" vertical="center"/>
    </xf>
    <xf numFmtId="0" fontId="2" fillId="0" borderId="0" xfId="0" applyNumberFormat="1" applyFont="1" applyAlignment="1">
      <alignment horizontal="center" vertical="center" wrapText="1"/>
    </xf>
    <xf numFmtId="0" fontId="2" fillId="0" borderId="9" xfId="0" applyNumberFormat="1" applyFont="1" applyBorder="1" applyAlignment="1">
      <alignment horizontal="center" vertical="center"/>
    </xf>
    <xf numFmtId="0" fontId="2" fillId="21" borderId="10" xfId="0" applyNumberFormat="1" applyFont="1" applyFill="1" applyBorder="1" applyAlignment="1">
      <alignment horizontal="center" vertical="center"/>
    </xf>
    <xf numFmtId="0" fontId="14" fillId="38" borderId="11" xfId="14" applyNumberFormat="1" applyFont="1" applyBorder="1" applyAlignment="1">
      <alignment horizontal="center" vertical="center"/>
    </xf>
    <xf numFmtId="0" fontId="2" fillId="0" borderId="0" xfId="0" applyNumberFormat="1" applyFont="1" applyAlignment="1">
      <alignment horizontal="center" vertical="center"/>
    </xf>
    <xf numFmtId="0" fontId="35" fillId="0" borderId="0" xfId="0" applyFont="1" applyAlignment="1">
      <alignment horizontal="center"/>
    </xf>
    <xf numFmtId="0" fontId="40" fillId="38" borderId="0" xfId="14" applyFont="1" applyAlignment="1">
      <alignment horizontal="center" vertical="center"/>
    </xf>
    <xf numFmtId="0" fontId="2" fillId="0" borderId="0" xfId="0" applyFont="1" applyAlignment="1">
      <alignment horizontal="center" vertical="center"/>
    </xf>
    <xf numFmtId="164" fontId="2" fillId="0" borderId="0" xfId="0" applyNumberFormat="1" applyFont="1" applyAlignment="1">
      <alignment horizontal="center" vertical="center"/>
    </xf>
    <xf numFmtId="0" fontId="2" fillId="0" borderId="0" xfId="0" applyFont="1" applyFill="1" applyBorder="1" applyAlignment="1">
      <alignment horizontal="center" vertical="center"/>
    </xf>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2" fillId="65" borderId="0" xfId="0" applyFont="1" applyFill="1" applyAlignment="1">
      <alignment horizontal="center" vertical="center" wrapText="1"/>
    </xf>
    <xf numFmtId="0" fontId="1" fillId="3" borderId="0" xfId="0" applyFont="1" applyFill="1" applyAlignment="1">
      <alignment horizontal="center" vertical="center" wrapText="1"/>
    </xf>
    <xf numFmtId="0" fontId="2" fillId="31" borderId="0" xfId="0" applyFont="1" applyFill="1" applyAlignment="1">
      <alignment horizontal="center" vertical="center" wrapText="1"/>
    </xf>
    <xf numFmtId="0" fontId="2" fillId="64" borderId="0" xfId="6" applyFont="1" applyFill="1" applyAlignment="1">
      <alignment horizontal="center" vertical="center" wrapText="1"/>
    </xf>
    <xf numFmtId="0" fontId="2" fillId="4" borderId="0" xfId="0" applyFont="1" applyFill="1" applyAlignment="1">
      <alignment horizontal="center" vertical="center" wrapText="1"/>
    </xf>
    <xf numFmtId="0" fontId="53" fillId="8" borderId="0" xfId="1" applyFont="1" applyAlignment="1">
      <alignment horizontal="center" vertical="center" textRotation="90" wrapText="1"/>
    </xf>
    <xf numFmtId="0" fontId="2" fillId="6" borderId="0" xfId="0" applyFont="1" applyFill="1" applyAlignment="1">
      <alignment horizontal="center" vertical="center"/>
    </xf>
    <xf numFmtId="0" fontId="2" fillId="12" borderId="0" xfId="0" applyFont="1" applyFill="1" applyAlignment="1">
      <alignment horizontal="center" vertical="center"/>
    </xf>
    <xf numFmtId="0" fontId="2" fillId="7" borderId="0" xfId="0" applyFont="1" applyFill="1" applyAlignment="1">
      <alignment horizontal="center" vertical="center"/>
    </xf>
    <xf numFmtId="0" fontId="2" fillId="5" borderId="0" xfId="0" applyFont="1" applyFill="1" applyAlignment="1">
      <alignment horizontal="center" vertical="center" wrapText="1"/>
    </xf>
    <xf numFmtId="0" fontId="10" fillId="14" borderId="0" xfId="0" applyFont="1" applyFill="1" applyAlignment="1">
      <alignment horizontal="center" vertical="center" wrapText="1"/>
    </xf>
    <xf numFmtId="0" fontId="14" fillId="54" borderId="0" xfId="22" applyFont="1" applyAlignment="1">
      <alignment horizontal="center" vertical="center" wrapText="1"/>
    </xf>
    <xf numFmtId="0" fontId="14" fillId="8" borderId="0" xfId="1" applyFont="1" applyAlignment="1">
      <alignment horizontal="center" vertical="center"/>
    </xf>
    <xf numFmtId="0" fontId="2" fillId="13" borderId="0" xfId="0" applyFont="1" applyFill="1" applyAlignment="1">
      <alignment horizontal="center" vertical="center" wrapText="1"/>
    </xf>
    <xf numFmtId="0" fontId="2" fillId="11" borderId="2" xfId="0" applyFont="1" applyFill="1" applyBorder="1" applyAlignment="1">
      <alignment horizontal="center" vertical="center" wrapText="1"/>
    </xf>
    <xf numFmtId="0" fontId="2" fillId="11" borderId="0" xfId="0" applyFont="1" applyFill="1" applyBorder="1" applyAlignment="1">
      <alignment horizontal="center" vertical="center" wrapText="1"/>
    </xf>
    <xf numFmtId="0" fontId="2" fillId="10" borderId="0" xfId="0" applyFont="1" applyFill="1" applyBorder="1" applyAlignment="1">
      <alignment horizontal="center" vertical="center" wrapText="1"/>
    </xf>
    <xf numFmtId="0" fontId="2" fillId="22" borderId="0" xfId="0" applyFont="1" applyFill="1" applyAlignment="1">
      <alignment horizontal="center" vertical="center" wrapText="1"/>
    </xf>
    <xf numFmtId="0" fontId="2" fillId="30" borderId="6" xfId="10" applyFont="1" applyFill="1" applyBorder="1" applyAlignment="1">
      <alignment horizontal="center" vertical="center" wrapText="1"/>
    </xf>
    <xf numFmtId="0" fontId="2" fillId="30" borderId="6" xfId="10" applyFont="1" applyFill="1" applyBorder="1" applyAlignment="1">
      <alignment horizontal="center" vertical="center"/>
    </xf>
    <xf numFmtId="0" fontId="2" fillId="30" borderId="3" xfId="10" applyFont="1" applyFill="1" applyBorder="1" applyAlignment="1">
      <alignment horizontal="center" vertical="center"/>
    </xf>
    <xf numFmtId="0" fontId="28" fillId="35" borderId="0" xfId="12" applyFont="1" applyAlignment="1">
      <alignment horizontal="center" vertical="center" wrapText="1"/>
    </xf>
    <xf numFmtId="0" fontId="2" fillId="29" borderId="6" xfId="6" applyFont="1" applyFill="1" applyBorder="1" applyAlignment="1">
      <alignment horizontal="center" vertical="center" wrapText="1"/>
    </xf>
    <xf numFmtId="0" fontId="2" fillId="29" borderId="3" xfId="6" applyFont="1" applyFill="1" applyBorder="1" applyAlignment="1">
      <alignment horizontal="center" vertical="center" wrapText="1"/>
    </xf>
    <xf numFmtId="0" fontId="2" fillId="27" borderId="6" xfId="10" applyFont="1" applyFill="1" applyBorder="1" applyAlignment="1">
      <alignment horizontal="center" vertical="center" wrapText="1"/>
    </xf>
    <xf numFmtId="0" fontId="2" fillId="27" borderId="6" xfId="10" applyFont="1" applyFill="1" applyBorder="1" applyAlignment="1">
      <alignment horizontal="center" vertical="center"/>
    </xf>
    <xf numFmtId="0" fontId="2" fillId="27" borderId="3" xfId="10" applyFont="1" applyFill="1" applyBorder="1" applyAlignment="1">
      <alignment horizontal="center" vertical="center"/>
    </xf>
    <xf numFmtId="0" fontId="2" fillId="26" borderId="6" xfId="6" applyFont="1" applyFill="1" applyBorder="1" applyAlignment="1">
      <alignment horizontal="center" vertical="center" wrapText="1"/>
    </xf>
    <xf numFmtId="0" fontId="2" fillId="26" borderId="3" xfId="6" applyFont="1" applyFill="1" applyBorder="1" applyAlignment="1">
      <alignment horizontal="center" vertical="center" wrapText="1"/>
    </xf>
    <xf numFmtId="0" fontId="22" fillId="28" borderId="0" xfId="0" applyFont="1" applyFill="1" applyAlignment="1">
      <alignment horizontal="center" vertical="center" wrapText="1"/>
    </xf>
    <xf numFmtId="0" fontId="18" fillId="23" borderId="0" xfId="8" applyFont="1" applyAlignment="1">
      <alignment horizontal="center" vertical="center" wrapText="1"/>
    </xf>
    <xf numFmtId="0" fontId="21" fillId="24" borderId="0" xfId="9" applyFont="1" applyAlignment="1">
      <alignment horizontal="center" vertical="center" wrapText="1"/>
    </xf>
    <xf numFmtId="0" fontId="23" fillId="25" borderId="0" xfId="10" applyFont="1" applyAlignment="1">
      <alignment horizontal="center" vertical="center" textRotation="90" wrapText="1"/>
    </xf>
    <xf numFmtId="0" fontId="14" fillId="38" borderId="17" xfId="14" applyFont="1" applyBorder="1" applyAlignment="1">
      <alignment horizontal="center" vertical="center" wrapText="1"/>
    </xf>
    <xf numFmtId="0" fontId="14" fillId="38" borderId="18" xfId="14" applyFont="1" applyBorder="1" applyAlignment="1">
      <alignment horizontal="center" vertical="center" wrapText="1"/>
    </xf>
    <xf numFmtId="0" fontId="51" fillId="63" borderId="0" xfId="23" applyFont="1" applyFill="1" applyAlignment="1">
      <alignment horizontal="center"/>
    </xf>
    <xf numFmtId="0" fontId="2" fillId="33" borderId="0" xfId="0" applyFont="1" applyFill="1" applyAlignment="1">
      <alignment horizontal="center" vertical="center" wrapText="1"/>
    </xf>
    <xf numFmtId="0" fontId="42" fillId="2" borderId="0" xfId="0" applyFont="1" applyFill="1" applyAlignment="1">
      <alignment horizontal="center" vertical="center"/>
    </xf>
    <xf numFmtId="0" fontId="2" fillId="0" borderId="0" xfId="0" applyFont="1" applyAlignment="1">
      <alignment horizontal="center" vertical="center"/>
    </xf>
    <xf numFmtId="164" fontId="2" fillId="0" borderId="0" xfId="0" applyNumberFormat="1" applyFont="1" applyAlignment="1">
      <alignment horizontal="center" vertical="center"/>
    </xf>
    <xf numFmtId="0" fontId="2" fillId="0" borderId="0" xfId="0" applyFont="1" applyFill="1" applyBorder="1" applyAlignment="1">
      <alignment horizontal="center" vertical="center"/>
    </xf>
    <xf numFmtId="0" fontId="35" fillId="6" borderId="0" xfId="0" applyNumberFormat="1" applyFont="1" applyFill="1" applyAlignment="1">
      <alignment horizontal="center" vertical="center" wrapText="1"/>
    </xf>
    <xf numFmtId="0" fontId="2" fillId="2" borderId="0" xfId="0" applyFont="1" applyFill="1" applyAlignment="1">
      <alignment horizontal="center" vertical="center" wrapText="1"/>
    </xf>
    <xf numFmtId="0" fontId="14" fillId="41" borderId="0" xfId="17" applyFont="1" applyAlignment="1">
      <alignment horizontal="center" vertical="center" wrapText="1"/>
    </xf>
    <xf numFmtId="0" fontId="57" fillId="57" borderId="0" xfId="0" applyFont="1" applyFill="1" applyAlignment="1">
      <alignment horizontal="center" vertical="center" wrapText="1"/>
    </xf>
    <xf numFmtId="0" fontId="2" fillId="2" borderId="0" xfId="0" quotePrefix="1" applyFont="1" applyFill="1" applyAlignment="1">
      <alignment horizontal="center" vertical="center" wrapText="1"/>
    </xf>
    <xf numFmtId="0" fontId="52" fillId="40" borderId="0" xfId="16" applyFont="1" applyAlignment="1">
      <alignment horizontal="center" vertical="center" wrapText="1"/>
    </xf>
    <xf numFmtId="0" fontId="58" fillId="67" borderId="0" xfId="0" applyFont="1" applyFill="1" applyAlignment="1">
      <alignment horizontal="center" vertical="center" wrapText="1"/>
    </xf>
    <xf numFmtId="0" fontId="51" fillId="60" borderId="19" xfId="5" applyFont="1" applyFill="1" applyBorder="1" applyAlignment="1">
      <alignment horizontal="center" vertical="center"/>
    </xf>
    <xf numFmtId="0" fontId="1" fillId="2" borderId="0" xfId="0" applyNumberFormat="1" applyFont="1" applyFill="1" applyAlignment="1">
      <alignment horizontal="center" vertical="center"/>
    </xf>
    <xf numFmtId="0" fontId="2" fillId="37" borderId="0" xfId="13" applyNumberFormat="1" applyFont="1" applyAlignment="1">
      <alignment horizontal="center" vertical="center" wrapText="1"/>
    </xf>
    <xf numFmtId="0" fontId="32" fillId="19" borderId="0" xfId="7" applyNumberFormat="1" applyFont="1" applyAlignment="1">
      <alignment horizontal="center" vertical="center"/>
    </xf>
    <xf numFmtId="0" fontId="31" fillId="36" borderId="0" xfId="0" applyNumberFormat="1" applyFont="1" applyFill="1" applyAlignment="1">
      <alignment horizontal="center" vertical="center"/>
    </xf>
    <xf numFmtId="0" fontId="36" fillId="58" borderId="0" xfId="16" applyNumberFormat="1" applyFont="1" applyFill="1" applyAlignment="1">
      <alignment horizontal="center" vertical="center" wrapText="1"/>
    </xf>
    <xf numFmtId="0" fontId="44" fillId="59" borderId="0" xfId="8" applyNumberFormat="1" applyFont="1" applyFill="1" applyAlignment="1">
      <alignment horizontal="center" vertical="center" wrapText="1"/>
    </xf>
    <xf numFmtId="0" fontId="14" fillId="8" borderId="0" xfId="1" applyNumberFormat="1" applyFont="1" applyAlignment="1">
      <alignment horizontal="center" vertical="center"/>
    </xf>
    <xf numFmtId="0" fontId="38" fillId="43" borderId="0" xfId="0" applyNumberFormat="1" applyFont="1" applyFill="1" applyAlignment="1">
      <alignment horizontal="center" vertical="center" wrapText="1"/>
    </xf>
    <xf numFmtId="0" fontId="2" fillId="39" borderId="0" xfId="15" applyNumberFormat="1" applyFont="1" applyAlignment="1">
      <alignment horizontal="center" vertical="center" wrapText="1"/>
    </xf>
    <xf numFmtId="0" fontId="2" fillId="2" borderId="0" xfId="0" applyNumberFormat="1" applyFont="1" applyFill="1" applyAlignment="1">
      <alignment horizontal="center" vertical="center"/>
    </xf>
    <xf numFmtId="0" fontId="35" fillId="34" borderId="0" xfId="0" applyNumberFormat="1" applyFont="1" applyFill="1" applyAlignment="1">
      <alignment horizontal="center" vertical="center" wrapText="1"/>
    </xf>
    <xf numFmtId="0" fontId="35" fillId="34" borderId="3" xfId="0" applyNumberFormat="1" applyFont="1" applyFill="1" applyBorder="1" applyAlignment="1">
      <alignment horizontal="center" vertical="center" wrapText="1"/>
    </xf>
    <xf numFmtId="0" fontId="14" fillId="50" borderId="0" xfId="17" applyNumberFormat="1" applyFont="1" applyFill="1" applyAlignment="1">
      <alignment horizontal="center" vertical="center" wrapText="1"/>
    </xf>
    <xf numFmtId="0" fontId="2" fillId="0" borderId="0" xfId="0" applyNumberFormat="1" applyFont="1" applyAlignment="1">
      <alignment horizontal="center" vertical="center"/>
    </xf>
    <xf numFmtId="0" fontId="14" fillId="42" borderId="0" xfId="18" applyNumberFormat="1" applyFont="1" applyAlignment="1">
      <alignment horizontal="center" vertical="center" wrapText="1"/>
    </xf>
    <xf numFmtId="0" fontId="2" fillId="6" borderId="0" xfId="17" applyFont="1" applyFill="1" applyAlignment="1">
      <alignment horizontal="center" vertical="center" wrapText="1"/>
    </xf>
    <xf numFmtId="0" fontId="2" fillId="48" borderId="0" xfId="21" applyFont="1" applyAlignment="1">
      <alignment horizontal="center" vertical="center" wrapText="1"/>
    </xf>
    <xf numFmtId="0" fontId="1" fillId="47" borderId="0" xfId="20" applyFont="1" applyAlignment="1">
      <alignment horizontal="center" vertical="center" wrapText="1"/>
    </xf>
    <xf numFmtId="0" fontId="43" fillId="49" borderId="15" xfId="0" applyFont="1" applyFill="1" applyBorder="1" applyAlignment="1">
      <alignment horizontal="center" vertical="center"/>
    </xf>
    <xf numFmtId="0" fontId="43" fillId="49" borderId="16" xfId="0" applyFont="1" applyFill="1" applyBorder="1" applyAlignment="1">
      <alignment horizontal="center" vertical="center"/>
    </xf>
    <xf numFmtId="0" fontId="2" fillId="6" borderId="0" xfId="0" applyFont="1" applyFill="1" applyAlignment="1">
      <alignment horizontal="center" vertical="center" wrapText="1"/>
    </xf>
    <xf numFmtId="2" fontId="2" fillId="17" borderId="5" xfId="19" applyNumberFormat="1" applyFont="1" applyFill="1" applyBorder="1" applyAlignment="1">
      <alignment horizontal="center" vertical="center"/>
    </xf>
    <xf numFmtId="0" fontId="35" fillId="6" borderId="0" xfId="0" applyFont="1" applyFill="1" applyAlignment="1">
      <alignment horizontal="center" vertical="center" wrapText="1"/>
    </xf>
    <xf numFmtId="0" fontId="1" fillId="2" borderId="0" xfId="0" applyFont="1" applyFill="1" applyAlignment="1">
      <alignment horizontal="center" vertical="center" wrapText="1"/>
    </xf>
    <xf numFmtId="0" fontId="2" fillId="51" borderId="0" xfId="0" applyFont="1" applyFill="1" applyAlignment="1">
      <alignment horizontal="center" vertical="center"/>
    </xf>
    <xf numFmtId="0" fontId="14" fillId="52" borderId="0" xfId="0" applyFont="1" applyFill="1" applyAlignment="1">
      <alignment horizontal="center" vertical="center"/>
    </xf>
    <xf numFmtId="0" fontId="14" fillId="53" borderId="0" xfId="0" applyFont="1" applyFill="1" applyAlignment="1">
      <alignment horizontal="center" wrapText="1"/>
    </xf>
    <xf numFmtId="0" fontId="2" fillId="21" borderId="0" xfId="0" applyFont="1" applyFill="1" applyAlignment="1">
      <alignment horizontal="center" vertical="center" wrapText="1"/>
    </xf>
    <xf numFmtId="0" fontId="14" fillId="56" borderId="0" xfId="0" applyFont="1" applyFill="1" applyAlignment="1">
      <alignment horizontal="center" vertical="center" wrapText="1"/>
    </xf>
    <xf numFmtId="0" fontId="46" fillId="17" borderId="19" xfId="5" applyFont="1" applyBorder="1" applyAlignment="1">
      <alignment horizontal="center" vertical="center"/>
    </xf>
    <xf numFmtId="0" fontId="46" fillId="17" borderId="0" xfId="5" applyFont="1" applyBorder="1" applyAlignment="1">
      <alignment horizontal="center" vertical="center"/>
    </xf>
    <xf numFmtId="0" fontId="17" fillId="15" borderId="19" xfId="3" applyFont="1" applyBorder="1" applyAlignment="1">
      <alignment horizontal="center" vertical="center"/>
    </xf>
    <xf numFmtId="0" fontId="17" fillId="15" borderId="0" xfId="3" applyFont="1" applyBorder="1" applyAlignment="1">
      <alignment horizontal="center" vertical="center"/>
    </xf>
    <xf numFmtId="0" fontId="48" fillId="55" borderId="0" xfId="0" applyFont="1" applyFill="1" applyAlignment="1">
      <alignment horizontal="center" vertical="center" wrapText="1"/>
    </xf>
    <xf numFmtId="0" fontId="50" fillId="38" borderId="0" xfId="14" applyFont="1" applyAlignment="1">
      <alignment horizontal="center" vertical="center"/>
    </xf>
    <xf numFmtId="0" fontId="2" fillId="21" borderId="0" xfId="0" applyFont="1" applyFill="1" applyAlignment="1">
      <alignment horizontal="center" vertical="center"/>
    </xf>
    <xf numFmtId="0" fontId="16" fillId="16" borderId="4" xfId="4" applyFont="1" applyAlignment="1">
      <alignment horizontal="center" vertical="center"/>
    </xf>
    <xf numFmtId="0" fontId="62" fillId="16" borderId="4" xfId="4" applyFont="1" applyAlignment="1">
      <alignment horizontal="center"/>
    </xf>
    <xf numFmtId="0" fontId="0" fillId="0" borderId="0" xfId="0" applyAlignment="1">
      <alignment horizontal="right"/>
    </xf>
    <xf numFmtId="0" fontId="63" fillId="0" borderId="0" xfId="0" applyFont="1" applyAlignment="1">
      <alignment horizontal="center"/>
    </xf>
  </cellXfs>
  <cellStyles count="62">
    <cellStyle name="20% - Accent2" xfId="20" builtinId="34"/>
    <cellStyle name="20% - Accent5" xfId="21" builtinId="46"/>
    <cellStyle name="40% - Accent1" xfId="8" builtinId="31"/>
    <cellStyle name="40% - Accent2" xfId="6" builtinId="35"/>
    <cellStyle name="40% - Accent3" xfId="13" builtinId="39"/>
    <cellStyle name="40% - Accent4" xfId="7" builtinId="43"/>
    <cellStyle name="40% - Accent5" xfId="12" builtinId="47"/>
    <cellStyle name="40% - Accent6" xfId="15" builtinId="51"/>
    <cellStyle name="60% - Accent2" xfId="9" builtinId="36"/>
    <cellStyle name="60% - Accent3" xfId="10" builtinId="40"/>
    <cellStyle name="Accent1" xfId="18" builtinId="29"/>
    <cellStyle name="Accent2" xfId="14" builtinId="33"/>
    <cellStyle name="Accent3" xfId="17" builtinId="37"/>
    <cellStyle name="Accent4" xfId="1" builtinId="41"/>
    <cellStyle name="Accent5" xfId="23" builtinId="45"/>
    <cellStyle name="Accent6" xfId="22" builtinId="49"/>
    <cellStyle name="Bad" xfId="11" builtinId="27"/>
    <cellStyle name="Explanatory Text" xfId="2" builtinId="53"/>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Good" xfId="3" builtinId="26"/>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Input" xfId="4" builtinId="20"/>
    <cellStyle name="Neutral" xfId="16" builtinId="28"/>
    <cellStyle name="Normal" xfId="0" builtinId="0"/>
    <cellStyle name="Note" xfId="5" builtinId="10"/>
    <cellStyle name="Percent" xfId="19" builtinId="5"/>
  </cellStyles>
  <dxfs count="111">
    <dxf>
      <font>
        <color rgb="FFC00000"/>
      </font>
      <fill>
        <patternFill>
          <fgColor indexed="64"/>
          <bgColor theme="5" tint="0.59996337778862885"/>
        </patternFill>
      </fill>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font>
        <color rgb="FF9C0006"/>
      </font>
    </dxf>
    <dxf>
      <font>
        <color rgb="FF006100"/>
      </font>
      <fill>
        <patternFill>
          <bgColor rgb="FFC6EFCE"/>
        </patternFill>
      </fill>
    </dxf>
    <dxf>
      <font>
        <color rgb="FF006100"/>
      </font>
      <fill>
        <patternFill>
          <bgColor rgb="FFC6EFCE"/>
        </patternFill>
      </fill>
    </dxf>
    <dxf>
      <font>
        <color rgb="FF9C0006"/>
      </font>
    </dxf>
    <dxf>
      <font>
        <color rgb="FF006100"/>
      </font>
      <fill>
        <patternFill>
          <bgColor rgb="FFC6EFCE"/>
        </patternFill>
      </fill>
    </dxf>
    <dxf>
      <font>
        <color rgb="FF9C0006"/>
      </font>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b/>
        <i val="0"/>
        <color theme="3" tint="-0.499984740745262"/>
      </font>
      <fill>
        <patternFill>
          <bgColor rgb="FFF9B67F"/>
        </patternFill>
      </fill>
      <border>
        <left style="thin">
          <color theme="1" tint="0.499984740745262"/>
        </left>
        <right style="thin">
          <color theme="1" tint="0.499984740745262"/>
        </right>
        <top style="thin">
          <color theme="1" tint="0.499984740745262"/>
        </top>
        <bottom style="thin">
          <color theme="1" tint="0.499984740745262"/>
        </bottom>
      </border>
    </dxf>
    <dxf>
      <font>
        <color rgb="FF006100"/>
      </font>
      <fill>
        <patternFill>
          <bgColor rgb="FFC6EFCE"/>
        </patternFill>
      </fill>
    </dxf>
    <dxf>
      <font>
        <b/>
        <i val="0"/>
        <color theme="3" tint="-0.499984740745262"/>
      </font>
      <fill>
        <patternFill>
          <bgColor rgb="FFF9B67F"/>
        </patternFill>
      </fill>
      <border>
        <left style="thin">
          <color theme="1" tint="0.499984740745262"/>
        </left>
        <right style="thin">
          <color theme="1" tint="0.499984740745262"/>
        </right>
        <top style="thin">
          <color theme="1" tint="0.499984740745262"/>
        </top>
        <bottom style="thin">
          <color theme="1" tint="0.499984740745262"/>
        </bottom>
      </border>
    </dxf>
    <dxf>
      <font>
        <b/>
        <i val="0"/>
        <color theme="3" tint="-0.499984740745262"/>
      </font>
      <fill>
        <patternFill>
          <bgColor rgb="FFF9B67F"/>
        </patternFill>
      </fill>
      <border>
        <left style="thin">
          <color theme="1" tint="0.499984740745262"/>
        </left>
        <right style="thin">
          <color theme="1" tint="0.499984740745262"/>
        </right>
        <top style="thin">
          <color theme="1" tint="0.499984740745262"/>
        </top>
        <bottom style="thin">
          <color theme="1" tint="0.499984740745262"/>
        </bottom>
      </border>
    </dxf>
    <dxf>
      <font>
        <b/>
        <i val="0"/>
        <color theme="3" tint="-0.499984740745262"/>
      </font>
      <fill>
        <patternFill>
          <bgColor rgb="FFF9B67F"/>
        </patternFill>
      </fill>
      <border>
        <left style="thin">
          <color theme="1" tint="0.499984740745262"/>
        </left>
        <right style="thin">
          <color theme="1" tint="0.499984740745262"/>
        </right>
        <top style="thin">
          <color theme="1" tint="0.499984740745262"/>
        </top>
        <bottom style="thin">
          <color theme="1" tint="0.499984740745262"/>
        </bottom>
      </border>
    </dxf>
    <dxf>
      <font>
        <b/>
        <i val="0"/>
        <color theme="3" tint="-0.499984740745262"/>
      </font>
      <fill>
        <patternFill>
          <bgColor rgb="FFF9B67F"/>
        </patternFill>
      </fill>
      <border>
        <left style="thin">
          <color theme="1" tint="0.499984740745262"/>
        </left>
        <right style="thin">
          <color theme="1" tint="0.499984740745262"/>
        </right>
        <top style="thin">
          <color theme="1" tint="0.499984740745262"/>
        </top>
        <bottom style="thin">
          <color theme="1" tint="0.499984740745262"/>
        </bottom>
      </border>
    </dxf>
    <dxf>
      <font>
        <b/>
        <i val="0"/>
        <color theme="3" tint="-0.499984740745262"/>
      </font>
      <fill>
        <patternFill>
          <bgColor rgb="FFF9B67F"/>
        </patternFill>
      </fill>
      <border>
        <left style="thin">
          <color theme="1" tint="0.499984740745262"/>
        </left>
        <right style="thin">
          <color theme="1" tint="0.499984740745262"/>
        </right>
        <top style="thin">
          <color theme="1" tint="0.499984740745262"/>
        </top>
        <bottom style="thin">
          <color theme="1" tint="0.499984740745262"/>
        </bottom>
      </border>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b/>
        <i val="0"/>
        <color auto="1"/>
      </font>
      <fill>
        <patternFill>
          <bgColor rgb="FFFBC69B"/>
        </patternFill>
      </fill>
      <border>
        <left style="thin">
          <color auto="1"/>
        </left>
        <right style="thin">
          <color auto="1"/>
        </right>
        <top style="thin">
          <color auto="1"/>
        </top>
        <bottom style="thin">
          <color auto="1"/>
        </bottom>
        <vertical/>
        <horizontal/>
      </border>
    </dxf>
    <dxf>
      <font>
        <b/>
        <i val="0"/>
        <color auto="1"/>
      </font>
      <fill>
        <patternFill>
          <bgColor rgb="FFFBC69B"/>
        </patternFill>
      </fill>
      <border>
        <left style="thin">
          <color auto="1"/>
        </left>
        <right style="thin">
          <color auto="1"/>
        </right>
        <top style="thin">
          <color auto="1"/>
        </top>
        <bottom style="thin">
          <color auto="1"/>
        </bottom>
        <vertical/>
        <horizontal/>
      </border>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b/>
        <i val="0"/>
        <color auto="1"/>
      </font>
      <fill>
        <patternFill>
          <bgColor rgb="FFFBC69B"/>
        </patternFill>
      </fill>
      <border>
        <left style="thin">
          <color auto="1"/>
        </left>
        <right style="thin">
          <color auto="1"/>
        </right>
        <top style="thin">
          <color auto="1"/>
        </top>
        <bottom style="thin">
          <color auto="1"/>
        </bottom>
        <vertical/>
        <horizontal/>
      </border>
    </dxf>
    <dxf>
      <font>
        <b/>
        <i val="0"/>
        <color auto="1"/>
      </font>
      <fill>
        <patternFill>
          <bgColor rgb="FFFBC69B"/>
        </patternFill>
      </fill>
      <border>
        <left style="thin">
          <color auto="1"/>
        </left>
        <right style="thin">
          <color auto="1"/>
        </right>
        <top style="thin">
          <color auto="1"/>
        </top>
        <bottom style="thin">
          <color auto="1"/>
        </bottom>
        <vertical/>
        <horizontal/>
      </border>
    </dxf>
    <dxf>
      <font>
        <b/>
        <i val="0"/>
        <color auto="1"/>
      </font>
      <fill>
        <patternFill>
          <bgColor rgb="FFFBC69B"/>
        </patternFill>
      </fill>
      <border>
        <left style="thin">
          <color auto="1"/>
        </left>
        <right style="thin">
          <color auto="1"/>
        </right>
        <top style="thin">
          <color auto="1"/>
        </top>
        <bottom style="thin">
          <color auto="1"/>
        </bottom>
        <vertical/>
        <horizontal/>
      </border>
    </dxf>
    <dxf>
      <font>
        <b/>
        <i val="0"/>
        <color auto="1"/>
      </font>
      <fill>
        <patternFill>
          <bgColor rgb="FFFBC69B"/>
        </patternFill>
      </fill>
      <border>
        <left style="thin">
          <color auto="1"/>
        </left>
        <right style="thin">
          <color auto="1"/>
        </right>
        <top style="thin">
          <color auto="1"/>
        </top>
        <bottom style="thin">
          <color auto="1"/>
        </bottom>
        <vertical/>
        <horizontal/>
      </border>
    </dxf>
    <dxf>
      <font>
        <color rgb="FF9C0006"/>
      </font>
    </dxf>
    <dxf>
      <font>
        <color rgb="FF006100"/>
      </font>
      <fill>
        <patternFill>
          <bgColor rgb="FFC6EFCE"/>
        </patternFill>
      </fill>
    </dxf>
    <dxf>
      <font>
        <color rgb="FF9C0006"/>
      </font>
    </dxf>
    <dxf>
      <font>
        <color rgb="FF006100"/>
      </font>
      <fill>
        <patternFill>
          <bgColor rgb="FFC6EFCE"/>
        </patternFill>
      </fill>
    </dxf>
    <dxf>
      <font>
        <b/>
        <i val="0"/>
        <color auto="1"/>
      </font>
      <fill>
        <patternFill>
          <bgColor rgb="FFFBC69B"/>
        </patternFill>
      </fill>
      <border>
        <left style="thin">
          <color auto="1"/>
        </left>
        <right style="thin">
          <color auto="1"/>
        </right>
        <top style="thin">
          <color auto="1"/>
        </top>
        <bottom style="thin">
          <color auto="1"/>
        </bottom>
        <vertical/>
        <horizontal/>
      </border>
    </dxf>
    <dxf>
      <font>
        <color rgb="FF9C0006"/>
      </font>
    </dxf>
    <dxf>
      <font>
        <color rgb="FF006100"/>
      </font>
      <fill>
        <patternFill>
          <bgColor rgb="FFC6EFCE"/>
        </patternFill>
      </fill>
    </dxf>
    <dxf>
      <font>
        <b/>
        <i val="0"/>
        <color auto="1"/>
      </font>
      <fill>
        <patternFill>
          <bgColor theme="9" tint="0.79998168889431442"/>
        </patternFill>
      </fill>
      <border>
        <left style="thin">
          <color auto="1"/>
        </left>
        <right style="thin">
          <color auto="1"/>
        </right>
        <top style="thin">
          <color auto="1"/>
        </top>
        <bottom style="thin">
          <color auto="1"/>
        </bottom>
        <vertical/>
        <horizontal/>
      </border>
    </dxf>
    <dxf>
      <font>
        <color rgb="FF006100"/>
      </font>
      <fill>
        <patternFill>
          <bgColor rgb="FFC6EFCE"/>
        </patternFill>
      </fill>
    </dxf>
    <dxf>
      <font>
        <color rgb="FF9C0006"/>
      </font>
    </dxf>
    <dxf>
      <font>
        <color rgb="FF006100"/>
      </font>
      <fill>
        <patternFill>
          <bgColor rgb="FFC6EFCE"/>
        </patternFill>
      </fill>
    </dxf>
    <dxf>
      <font>
        <color rgb="FF9C0006"/>
      </font>
    </dxf>
    <dxf>
      <font>
        <b/>
        <i val="0"/>
        <color rgb="FFC00000"/>
      </font>
      <fill>
        <patternFill>
          <bgColor theme="5" tint="0.59996337778862885"/>
        </patternFill>
      </fill>
    </dxf>
    <dxf>
      <font>
        <b/>
        <i val="0"/>
        <color auto="1"/>
      </font>
      <fill>
        <patternFill>
          <bgColor rgb="FFFBC69B"/>
        </patternFill>
      </fill>
      <border>
        <left style="thin">
          <color auto="1"/>
        </left>
        <right style="thin">
          <color auto="1"/>
        </right>
        <top style="thin">
          <color auto="1"/>
        </top>
        <bottom style="thin">
          <color auto="1"/>
        </bottom>
        <vertical/>
        <horizontal/>
      </border>
    </dxf>
    <dxf>
      <font>
        <color rgb="FFC00000"/>
      </font>
      <fill>
        <patternFill>
          <bgColor theme="5" tint="0.59996337778862885"/>
        </patternFill>
      </fill>
    </dxf>
    <dxf>
      <font>
        <color rgb="FFC00000"/>
      </font>
      <fill>
        <patternFill>
          <bgColor theme="5" tint="0.59996337778862885"/>
        </patternFill>
      </fill>
    </dxf>
    <dxf>
      <font>
        <b/>
        <i val="0"/>
        <color rgb="FFC00000"/>
      </font>
      <fill>
        <patternFill>
          <bgColor theme="5" tint="0.59996337778862885"/>
        </patternFill>
      </fill>
    </dxf>
  </dxfs>
  <tableStyles count="0" defaultTableStyle="TableStyleMedium2" defaultPivotStyle="PivotStyleLight16"/>
  <colors>
    <mruColors>
      <color rgb="FFFFFF99"/>
      <color rgb="FFA2BF61"/>
      <color rgb="FFB3CB7F"/>
      <color rgb="FFFF0066"/>
      <color rgb="FFFF6600"/>
      <color rgb="FF0000FF"/>
      <color rgb="FF0B1B0C"/>
      <color rgb="FF53682A"/>
      <color rgb="FF122C13"/>
      <color rgb="FF1533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1"/>
          <c:order val="0"/>
          <c:marker>
            <c:symbol val="none"/>
          </c:marker>
          <c:xVal>
            <c:numLit>
              <c:formatCode>General</c:formatCode>
              <c:ptCount val="161"/>
              <c:pt idx="0">
                <c:v>-5.0585399348507725</c:v>
              </c:pt>
              <c:pt idx="1">
                <c:v>-5.8769290740890057</c:v>
              </c:pt>
              <c:pt idx="2">
                <c:v>-6.1831930975657086</c:v>
              </c:pt>
              <c:pt idx="3">
                <c:v>-6.4043093315711515</c:v>
              </c:pt>
              <c:pt idx="4">
                <c:v>-6.5809975479545493</c:v>
              </c:pt>
              <c:pt idx="5">
                <c:v>-6.7290714411792942</c:v>
              </c:pt>
              <c:pt idx="6">
                <c:v>-6.8566611406243538</c:v>
              </c:pt>
              <c:pt idx="7">
                <c:v>-6.9686077399988262</c:v>
              </c:pt>
              <c:pt idx="8">
                <c:v>-7.0680727254769415</c:v>
              </c:pt>
              <c:pt idx="9">
                <c:v>-7.1572569844723235</c:v>
              </c:pt>
              <c:pt idx="10">
                <c:v>-7.2377664615295085</c:v>
              </c:pt>
              <c:pt idx="11">
                <c:v>-7.3773516936549486</c:v>
              </c:pt>
              <c:pt idx="12">
                <c:v>-7.4937541477041894</c:v>
              </c:pt>
              <c:pt idx="13">
                <c:v>-7.5915042310546692</c:v>
              </c:pt>
              <c:pt idx="14">
                <c:v>-7.6737604211494688</c:v>
              </c:pt>
              <c:pt idx="15">
                <c:v>-7.7428302560902056</c:v>
              </c:pt>
              <c:pt idx="16">
                <c:v>-7.8004611902446861</c:v>
              </c:pt>
              <c:pt idx="17">
                <c:v>-7.8480146437351497</c:v>
              </c:pt>
              <c:pt idx="18">
                <c:v>-7.8865759672783291</c:v>
              </c:pt>
              <c:pt idx="19">
                <c:v>-7.9170270238900491</c:v>
              </c:pt>
              <c:pt idx="20">
                <c:v>-7.9536484278515864</c:v>
              </c:pt>
              <c:pt idx="21">
                <c:v>-7.969636194232395</c:v>
              </c:pt>
              <c:pt idx="22">
                <c:v>-7.9675080252134478</c:v>
              </c:pt>
              <c:pt idx="23">
                <c:v>-7.9492068042242918</c:v>
              </c:pt>
              <c:pt idx="24">
                <c:v>-7.9162656932582749</c:v>
              </c:pt>
              <c:pt idx="25">
                <c:v>-7.8699161935692103</c:v>
              </c:pt>
              <c:pt idx="26">
                <c:v>-7.8111615426229939</c:v>
              </c:pt>
              <c:pt idx="27">
                <c:v>-7.7408281177507687</c:v>
              </c:pt>
              <c:pt idx="28">
                <c:v>-7.6596023696228208</c:v>
              </c:pt>
              <c:pt idx="29">
                <c:v>-7.5680579335062026</c:v>
              </c:pt>
              <c:pt idx="30">
                <c:v>-7.4666758886400038</c:v>
              </c:pt>
              <c:pt idx="31">
                <c:v>-7.3558601197170272</c:v>
              </c:pt>
              <c:pt idx="32">
                <c:v>-7.2359490981987689</c:v>
              </c:pt>
              <c:pt idx="33">
                <c:v>-7.1072249910947107</c:v>
              </c:pt>
              <c:pt idx="34">
                <c:v>-6.9699207334388964</c:v>
              </c:pt>
              <c:pt idx="35">
                <c:v>-6.8242255166067789</c:v>
              </c:pt>
              <c:pt idx="36">
                <c:v>-6.6702890167186109</c:v>
              </c:pt>
              <c:pt idx="37">
                <c:v>-6.5082245962971488</c:v>
              </c:pt>
              <c:pt idx="38">
                <c:v>-6.3381116456886044</c:v>
              </c:pt>
              <c:pt idx="39">
                <c:v>-6.1599971803493121</c:v>
              </c:pt>
              <c:pt idx="40">
                <c:v>-6.1599971803493121</c:v>
              </c:pt>
              <c:pt idx="41">
                <c:v>-6.1599971803493121</c:v>
              </c:pt>
              <c:pt idx="42">
                <c:v>-5.9738967703793495</c:v>
              </c:pt>
              <c:pt idx="43">
                <c:v>-5.7797948456786372</c:v>
              </c:pt>
              <c:pt idx="44">
                <c:v>-5.5776443907908444</c:v>
              </c:pt>
              <c:pt idx="45">
                <c:v>-5.3673660153697558</c:v>
              </c:pt>
              <c:pt idx="46">
                <c:v>-5.1488463568926184</c:v>
              </c:pt>
              <c:pt idx="47">
                <c:v>-4.9219357392391778</c:v>
              </c:pt>
              <c:pt idx="48">
                <c:v>-4.6864449710339793</c:v>
              </c:pt>
              <c:pt idx="49">
                <c:v>-4.4421411172429828</c:v>
              </c:pt>
              <c:pt idx="50">
                <c:v>-4.1887420108567026</c:v>
              </c:pt>
              <c:pt idx="51">
                <c:v>-3.9259091804136466</c:v>
              </c:pt>
              <c:pt idx="52">
                <c:v>-3.6532387412210094</c:v>
              </c:pt>
              <c:pt idx="53">
                <c:v>-3.3702496140397011</c:v>
              </c:pt>
              <c:pt idx="54">
                <c:v>-3.0763681636026714</c:v>
              </c:pt>
              <c:pt idx="55">
                <c:v>-2.7709079392396325</c:v>
              </c:pt>
              <c:pt idx="56">
                <c:v>-2.4530425636194408</c:v>
              </c:pt>
              <c:pt idx="57">
                <c:v>-2.1217687992762029</c:v>
              </c:pt>
              <c:pt idx="58">
                <c:v>-1.7758551449561026</c:v>
              </c:pt>
              <c:pt idx="59">
                <c:v>-1.4137684386657932</c:v>
              </c:pt>
              <c:pt idx="60">
                <c:v>-1.0335657969757306</c:v>
              </c:pt>
              <c:pt idx="61">
                <c:v>-0.63272951770493702</c:v>
              </c:pt>
              <c:pt idx="62">
                <c:v>-0.39993686369918668</c:v>
              </c:pt>
              <c:pt idx="63">
                <c:v>-0.15903394276197735</c:v>
              </c:pt>
              <c:pt idx="64">
                <c:v>9.0861108122518353E-2</c:v>
              </c:pt>
              <c:pt idx="65">
                <c:v>0.35083363967102965</c:v>
              </c:pt>
              <c:pt idx="66">
                <c:v>0.62224507200579815</c:v>
              </c:pt>
              <c:pt idx="67">
                <c:v>0.90684285949462806</c:v>
              </c:pt>
              <c:pt idx="68">
                <c:v>1.2069345402391396</c:v>
              </c:pt>
              <c:pt idx="69">
                <c:v>1.5256785916824098</c:v>
              </c:pt>
              <c:pt idx="70">
                <c:v>1.8676054212018811</c:v>
              </c:pt>
              <c:pt idx="71">
                <c:v>2.0492856969560824</c:v>
              </c:pt>
              <c:pt idx="72">
                <c:v>2.2396407546484784</c:v>
              </c:pt>
              <c:pt idx="73">
                <c:v>2.4402765388236096</c:v>
              </c:pt>
              <c:pt idx="74">
                <c:v>2.6533939368950978</c:v>
              </c:pt>
              <c:pt idx="75">
                <c:v>2.8821544350371733</c:v>
              </c:pt>
              <c:pt idx="76">
                <c:v>3.1313991269589341</c:v>
              </c:pt>
              <c:pt idx="77">
                <c:v>3.409258142039346</c:v>
              </c:pt>
              <c:pt idx="78">
                <c:v>3.7315451747418065</c:v>
              </c:pt>
              <c:pt idx="79">
                <c:v>4.1389799969155234</c:v>
              </c:pt>
              <c:pt idx="80">
                <c:v>5.0585399348507725</c:v>
              </c:pt>
              <c:pt idx="81">
                <c:v>5.8769290740890057</c:v>
              </c:pt>
              <c:pt idx="82">
                <c:v>6.1831930975657086</c:v>
              </c:pt>
              <c:pt idx="83">
                <c:v>6.4043093315711515</c:v>
              </c:pt>
              <c:pt idx="84">
                <c:v>6.5809975479545493</c:v>
              </c:pt>
              <c:pt idx="85">
                <c:v>6.7290714411792942</c:v>
              </c:pt>
              <c:pt idx="86">
                <c:v>6.8566611406243538</c:v>
              </c:pt>
              <c:pt idx="87">
                <c:v>6.9686077399988262</c:v>
              </c:pt>
              <c:pt idx="88">
                <c:v>7.0680727254769415</c:v>
              </c:pt>
              <c:pt idx="89">
                <c:v>7.1572569844723235</c:v>
              </c:pt>
              <c:pt idx="90">
                <c:v>7.2377664615295085</c:v>
              </c:pt>
              <c:pt idx="91">
                <c:v>7.3773516936549486</c:v>
              </c:pt>
              <c:pt idx="92">
                <c:v>7.4937541477041894</c:v>
              </c:pt>
              <c:pt idx="93">
                <c:v>7.5915042310546692</c:v>
              </c:pt>
              <c:pt idx="94">
                <c:v>7.6737604211494688</c:v>
              </c:pt>
              <c:pt idx="95">
                <c:v>7.7428302560902056</c:v>
              </c:pt>
              <c:pt idx="96">
                <c:v>7.8004611902446861</c:v>
              </c:pt>
              <c:pt idx="97">
                <c:v>7.8480146437351497</c:v>
              </c:pt>
              <c:pt idx="98">
                <c:v>7.8865759672783291</c:v>
              </c:pt>
              <c:pt idx="99">
                <c:v>7.9170270238900491</c:v>
              </c:pt>
              <c:pt idx="100">
                <c:v>7.9536484278515864</c:v>
              </c:pt>
              <c:pt idx="101">
                <c:v>7.969636194232395</c:v>
              </c:pt>
              <c:pt idx="102">
                <c:v>7.9675080252134478</c:v>
              </c:pt>
              <c:pt idx="103">
                <c:v>7.9492068042242918</c:v>
              </c:pt>
              <c:pt idx="104">
                <c:v>7.9162656932582749</c:v>
              </c:pt>
              <c:pt idx="105">
                <c:v>7.8699161935692103</c:v>
              </c:pt>
              <c:pt idx="106">
                <c:v>7.8111615426229939</c:v>
              </c:pt>
              <c:pt idx="107">
                <c:v>7.7408281177507687</c:v>
              </c:pt>
              <c:pt idx="108">
                <c:v>7.6596023696228208</c:v>
              </c:pt>
              <c:pt idx="109">
                <c:v>7.5680579335062026</c:v>
              </c:pt>
              <c:pt idx="110">
                <c:v>7.4666758886400038</c:v>
              </c:pt>
              <c:pt idx="111">
                <c:v>7.3558601197170272</c:v>
              </c:pt>
              <c:pt idx="112">
                <c:v>7.2359490981987689</c:v>
              </c:pt>
              <c:pt idx="113">
                <c:v>7.1072249910947107</c:v>
              </c:pt>
              <c:pt idx="114">
                <c:v>6.9699207334388964</c:v>
              </c:pt>
              <c:pt idx="115">
                <c:v>6.8242255166067789</c:v>
              </c:pt>
              <c:pt idx="116">
                <c:v>6.6702890167186109</c:v>
              </c:pt>
              <c:pt idx="117">
                <c:v>6.5082245962971488</c:v>
              </c:pt>
              <c:pt idx="118">
                <c:v>6.3381116456886044</c:v>
              </c:pt>
              <c:pt idx="119">
                <c:v>6.1599971803493121</c:v>
              </c:pt>
              <c:pt idx="120">
                <c:v>6.1599971803493121</c:v>
              </c:pt>
              <c:pt idx="121">
                <c:v>6.1599971803493121</c:v>
              </c:pt>
              <c:pt idx="122">
                <c:v>5.9738967703793495</c:v>
              </c:pt>
              <c:pt idx="123">
                <c:v>5.7797948456786372</c:v>
              </c:pt>
              <c:pt idx="124">
                <c:v>5.5776443907908444</c:v>
              </c:pt>
              <c:pt idx="125">
                <c:v>5.3673660153697558</c:v>
              </c:pt>
              <c:pt idx="126">
                <c:v>5.1488463568926184</c:v>
              </c:pt>
              <c:pt idx="127">
                <c:v>4.9219357392391778</c:v>
              </c:pt>
              <c:pt idx="128">
                <c:v>4.6864449710339793</c:v>
              </c:pt>
              <c:pt idx="129">
                <c:v>4.4421411172429828</c:v>
              </c:pt>
              <c:pt idx="130">
                <c:v>4.1887420108567026</c:v>
              </c:pt>
              <c:pt idx="131">
                <c:v>3.9259091804136466</c:v>
              </c:pt>
              <c:pt idx="132">
                <c:v>3.6532387412210094</c:v>
              </c:pt>
              <c:pt idx="133">
                <c:v>3.3702496140397011</c:v>
              </c:pt>
              <c:pt idx="134">
                <c:v>3.0763681636026714</c:v>
              </c:pt>
              <c:pt idx="135">
                <c:v>2.7709079392396325</c:v>
              </c:pt>
              <c:pt idx="136">
                <c:v>2.4530425636194408</c:v>
              </c:pt>
              <c:pt idx="137">
                <c:v>2.1217687992762029</c:v>
              </c:pt>
              <c:pt idx="138">
                <c:v>1.7758551449561026</c:v>
              </c:pt>
              <c:pt idx="139">
                <c:v>1.4137684386657932</c:v>
              </c:pt>
              <c:pt idx="140">
                <c:v>1.0335657969757306</c:v>
              </c:pt>
              <c:pt idx="141">
                <c:v>0.63272951770493702</c:v>
              </c:pt>
              <c:pt idx="142">
                <c:v>0.39993686369918668</c:v>
              </c:pt>
              <c:pt idx="143">
                <c:v>0.15903394276197735</c:v>
              </c:pt>
              <c:pt idx="144">
                <c:v>-9.0861108122518353E-2</c:v>
              </c:pt>
              <c:pt idx="145">
                <c:v>-0.35083363967102965</c:v>
              </c:pt>
              <c:pt idx="146">
                <c:v>-0.62224507200579815</c:v>
              </c:pt>
              <c:pt idx="147">
                <c:v>-0.90684285949462806</c:v>
              </c:pt>
              <c:pt idx="148">
                <c:v>-1.2069345402391396</c:v>
              </c:pt>
              <c:pt idx="149">
                <c:v>-1.5256785916824098</c:v>
              </c:pt>
              <c:pt idx="150">
                <c:v>-1.8676054212018811</c:v>
              </c:pt>
              <c:pt idx="151">
                <c:v>-2.0492856969560824</c:v>
              </c:pt>
              <c:pt idx="152">
                <c:v>-2.2396407546484784</c:v>
              </c:pt>
              <c:pt idx="153">
                <c:v>-2.4402765388236096</c:v>
              </c:pt>
              <c:pt idx="154">
                <c:v>-2.6533939368950978</c:v>
              </c:pt>
              <c:pt idx="155">
                <c:v>-2.8821544350371733</c:v>
              </c:pt>
              <c:pt idx="156">
                <c:v>-3.1313991269589341</c:v>
              </c:pt>
              <c:pt idx="157">
                <c:v>-3.409258142039346</c:v>
              </c:pt>
              <c:pt idx="158">
                <c:v>-3.7315451747418065</c:v>
              </c:pt>
              <c:pt idx="159">
                <c:v>-4.1389799969155234</c:v>
              </c:pt>
              <c:pt idx="160">
                <c:v>-5.0585399348507725</c:v>
              </c:pt>
            </c:numLit>
          </c:xVal>
          <c:yVal>
            <c:numLit>
              <c:formatCode>General</c:formatCode>
              <c:ptCount val="161"/>
              <c:pt idx="0">
                <c:v>-9.5761486209041937</c:v>
              </c:pt>
              <c:pt idx="1">
                <c:v>-9.0213568314045478</c:v>
              </c:pt>
              <c:pt idx="2">
                <c:v>-8.7370918948470795</c:v>
              </c:pt>
              <c:pt idx="3">
                <c:v>-8.4978057394735576</c:v>
              </c:pt>
              <c:pt idx="4">
                <c:v>-8.2819884033784668</c:v>
              </c:pt>
              <c:pt idx="5">
                <c:v>-8.0812864024913935</c:v>
              </c:pt>
              <c:pt idx="6">
                <c:v>-7.8914050473952164</c:v>
              </c:pt>
              <c:pt idx="7">
                <c:v>-7.7097870609605437</c:v>
              </c:pt>
              <c:pt idx="8">
                <c:v>-7.5347624081138989</c:v>
              </c:pt>
              <c:pt idx="9">
                <c:v>-7.3651684840007903</c:v>
              </c:pt>
              <c:pt idx="10">
                <c:v>-7.2001569585740075</c:v>
              </c:pt>
              <c:pt idx="11">
                <c:v>-6.8814561357816082</c:v>
              </c:pt>
              <c:pt idx="12">
                <c:v>-6.5750014688647829</c:v>
              </c:pt>
              <c:pt idx="13">
                <c:v>-6.2783997987835889</c:v>
              </c:pt>
              <c:pt idx="14">
                <c:v>-5.989982679807742</c:v>
              </c:pt>
              <c:pt idx="15">
                <c:v>-5.7085311695314429</c:v>
              </c:pt>
              <c:pt idx="16">
                <c:v>-5.4331221862384638</c:v>
              </c:pt>
              <c:pt idx="17">
                <c:v>-5.1630365683609192</c:v>
              </c:pt>
              <c:pt idx="18">
                <c:v>-4.897700986248112</c:v>
              </c:pt>
              <c:pt idx="19">
                <c:v>-4.6366496013401726</c:v>
              </c:pt>
              <c:pt idx="20">
                <c:v>-4.1763661239780525</c:v>
              </c:pt>
              <c:pt idx="21">
                <c:v>-3.7269822351494182</c:v>
              </c:pt>
              <c:pt idx="22">
                <c:v>-3.2871679746029501</c:v>
              </c:pt>
              <c:pt idx="23">
                <c:v>-2.8558970264567427</c:v>
              </c:pt>
              <c:pt idx="24">
                <c:v>-2.4323595075858635</c:v>
              </c:pt>
              <c:pt idx="25">
                <c:v>-2.0159048852428696</c:v>
              </c:pt>
              <c:pt idx="26">
                <c:v>-1.6060032055824065</c:v>
              </c:pt>
              <c:pt idx="27">
                <c:v>-1.2022179400065647</c:v>
              </c:pt>
              <c:pt idx="28">
                <c:v>-0.80418647529092402</c:v>
              </c:pt>
              <c:pt idx="29">
                <c:v>-0.41160579223420735</c:v>
              </c:pt>
              <c:pt idx="30">
                <c:v>-2.4221763771443694E-2</c:v>
              </c:pt>
              <c:pt idx="31">
                <c:v>0.35817895963156099</c:v>
              </c:pt>
              <c:pt idx="32">
                <c:v>0.73577517338332976</c:v>
              </c:pt>
              <c:pt idx="33">
                <c:v>1.1087159304217709</c:v>
              </c:pt>
              <c:pt idx="34">
                <c:v>1.4771242772051796</c:v>
              </c:pt>
              <c:pt idx="35">
                <c:v>1.8411001528809052</c:v>
              </c:pt>
              <c:pt idx="36">
                <c:v>2.2007226229126933</c:v>
              </c:pt>
              <c:pt idx="37">
                <c:v>2.5560515703361113</c:v>
              </c:pt>
              <c:pt idx="38">
                <c:v>2.9071289325993606</c:v>
              </c:pt>
              <c:pt idx="39">
                <c:v>3.2539795453198512</c:v>
              </c:pt>
              <c:pt idx="40">
                <c:v>3.2539795453198512</c:v>
              </c:pt>
              <c:pt idx="41">
                <c:v>3.2539795453198512</c:v>
              </c:pt>
              <c:pt idx="42">
                <c:v>3.5966116333044624</c:v>
              </c:pt>
              <c:pt idx="43">
                <c:v>3.935016971746315</c:v>
              </c:pt>
              <c:pt idx="44">
                <c:v>4.2691707250279993</c:v>
              </c:pt>
              <c:pt idx="45">
                <c:v>4.5990309557013127</c:v>
              </c:pt>
              <c:pt idx="46">
                <c:v>4.9245377807306889</c:v>
              </c:pt>
              <c:pt idx="47">
                <c:v>5.2456121346523821</c:v>
              </c:pt>
              <c:pt idx="48">
                <c:v>5.5621540783190433</c:v>
              </c:pt>
              <c:pt idx="49">
                <c:v>5.8740405652723755</c:v>
              </c:pt>
              <c:pt idx="50">
                <c:v>6.1811225425744745</c:v>
              </c:pt>
              <c:pt idx="51">
                <c:v>6.4832212148168118</c:v>
              </c:pt>
              <c:pt idx="52">
                <c:v>6.780123232465197</c:v>
              </c:pt>
              <c:pt idx="53">
                <c:v>7.0715744684546582</c:v>
              </c:pt>
              <c:pt idx="54">
                <c:v>7.3572719035839169</c:v>
              </c:pt>
              <c:pt idx="55">
                <c:v>7.6368529246285561</c:v>
              </c:pt>
              <c:pt idx="56">
                <c:v>7.9098810029906659</c:v>
              </c:pt>
              <c:pt idx="57">
                <c:v>8.1758261848248868</c:v>
              </c:pt>
              <c:pt idx="58">
                <c:v>8.434037937383783</c:v>
              </c:pt>
              <c:pt idx="59">
                <c:v>8.6837063775424177</c:v>
              </c:pt>
              <c:pt idx="60">
                <c:v>8.9238051894188839</c:v>
              </c:pt>
              <c:pt idx="61">
                <c:v>9.1530044127618648</c:v>
              </c:pt>
              <c:pt idx="62">
                <c:v>9.2749989726900957</c:v>
              </c:pt>
              <c:pt idx="63">
                <c:v>9.3927093354134534</c:v>
              </c:pt>
              <c:pt idx="64">
                <c:v>9.5056696623720782</c:v>
              </c:pt>
              <c:pt idx="65">
                <c:v>9.6133066239152658</c:v>
              </c:pt>
              <c:pt idx="66">
                <c:v>9.7149010584751352</c:v>
              </c:pt>
              <c:pt idx="67">
                <c:v>9.8095298843354541</c:v>
              </c:pt>
              <c:pt idx="68">
                <c:v>9.8959741590904287</c:v>
              </c:pt>
              <c:pt idx="69">
                <c:v>9.9725654370097701</c:v>
              </c:pt>
              <c:pt idx="70">
                <c:v>10.03691055905354</c:v>
              </c:pt>
              <c:pt idx="71">
                <c:v>10.063422006044842</c:v>
              </c:pt>
              <c:pt idx="72">
                <c:v>10.085351054349818</c:v>
              </c:pt>
              <c:pt idx="73">
                <c:v>10.101849373921254</c:v>
              </c:pt>
              <c:pt idx="74">
                <c:v>10.111754359904669</c:v>
              </c:pt>
              <c:pt idx="75">
                <c:v>10.113395977226574</c:v>
              </c:pt>
              <c:pt idx="76">
                <c:v>10.104216948757585</c:v>
              </c:pt>
              <c:pt idx="77">
                <c:v>10.079922585080576</c:v>
              </c:pt>
              <c:pt idx="78">
                <c:v>10.032159402125142</c:v>
              </c:pt>
              <c:pt idx="79">
                <c:v>9.9394174379857549</c:v>
              </c:pt>
              <c:pt idx="80">
                <c:v>9.5761486209041937</c:v>
              </c:pt>
              <c:pt idx="81">
                <c:v>9.0213568314045478</c:v>
              </c:pt>
              <c:pt idx="82">
                <c:v>8.7370918948470795</c:v>
              </c:pt>
              <c:pt idx="83">
                <c:v>8.4978057394735576</c:v>
              </c:pt>
              <c:pt idx="84">
                <c:v>8.2819884033784668</c:v>
              </c:pt>
              <c:pt idx="85">
                <c:v>8.0812864024913935</c:v>
              </c:pt>
              <c:pt idx="86">
                <c:v>7.8914050473952164</c:v>
              </c:pt>
              <c:pt idx="87">
                <c:v>7.7097870609605437</c:v>
              </c:pt>
              <c:pt idx="88">
                <c:v>7.5347624081138989</c:v>
              </c:pt>
              <c:pt idx="89">
                <c:v>7.3651684840007903</c:v>
              </c:pt>
              <c:pt idx="90">
                <c:v>7.2001569585740075</c:v>
              </c:pt>
              <c:pt idx="91">
                <c:v>6.8814561357816082</c:v>
              </c:pt>
              <c:pt idx="92">
                <c:v>6.5750014688647829</c:v>
              </c:pt>
              <c:pt idx="93">
                <c:v>6.2783997987835889</c:v>
              </c:pt>
              <c:pt idx="94">
                <c:v>5.989982679807742</c:v>
              </c:pt>
              <c:pt idx="95">
                <c:v>5.7085311695314429</c:v>
              </c:pt>
              <c:pt idx="96">
                <c:v>5.4331221862384638</c:v>
              </c:pt>
              <c:pt idx="97">
                <c:v>5.1630365683609192</c:v>
              </c:pt>
              <c:pt idx="98">
                <c:v>4.897700986248112</c:v>
              </c:pt>
              <c:pt idx="99">
                <c:v>4.6366496013401726</c:v>
              </c:pt>
              <c:pt idx="100">
                <c:v>4.1763661239780525</c:v>
              </c:pt>
              <c:pt idx="101">
                <c:v>3.7269822351494182</c:v>
              </c:pt>
              <c:pt idx="102">
                <c:v>3.2871679746029501</c:v>
              </c:pt>
              <c:pt idx="103">
                <c:v>2.8558970264567427</c:v>
              </c:pt>
              <c:pt idx="104">
                <c:v>2.4323595075858635</c:v>
              </c:pt>
              <c:pt idx="105">
                <c:v>2.0159048852428696</c:v>
              </c:pt>
              <c:pt idx="106">
                <c:v>1.6060032055824065</c:v>
              </c:pt>
              <c:pt idx="107">
                <c:v>1.2022179400065647</c:v>
              </c:pt>
              <c:pt idx="108">
                <c:v>0.80418647529092402</c:v>
              </c:pt>
              <c:pt idx="109">
                <c:v>0.41160579223420735</c:v>
              </c:pt>
              <c:pt idx="110">
                <c:v>2.4221763771443694E-2</c:v>
              </c:pt>
              <c:pt idx="111">
                <c:v>-0.35817895963156099</c:v>
              </c:pt>
              <c:pt idx="112">
                <c:v>-0.73577517338332976</c:v>
              </c:pt>
              <c:pt idx="113">
                <c:v>-1.1087159304217709</c:v>
              </c:pt>
              <c:pt idx="114">
                <c:v>-1.4771242772051796</c:v>
              </c:pt>
              <c:pt idx="115">
                <c:v>-1.8411001528809052</c:v>
              </c:pt>
              <c:pt idx="116">
                <c:v>-2.2007226229126933</c:v>
              </c:pt>
              <c:pt idx="117">
                <c:v>-2.5560515703361113</c:v>
              </c:pt>
              <c:pt idx="118">
                <c:v>-2.9071289325993606</c:v>
              </c:pt>
              <c:pt idx="119">
                <c:v>-3.2539795453198512</c:v>
              </c:pt>
              <c:pt idx="120">
                <c:v>-3.2539795453198512</c:v>
              </c:pt>
              <c:pt idx="121">
                <c:v>-3.2539795453198512</c:v>
              </c:pt>
              <c:pt idx="122">
                <c:v>-3.5966116333044624</c:v>
              </c:pt>
              <c:pt idx="123">
                <c:v>-3.935016971746315</c:v>
              </c:pt>
              <c:pt idx="124">
                <c:v>-4.2691707250279993</c:v>
              </c:pt>
              <c:pt idx="125">
                <c:v>-4.5990309557013127</c:v>
              </c:pt>
              <c:pt idx="126">
                <c:v>-4.9245377807306889</c:v>
              </c:pt>
              <c:pt idx="127">
                <c:v>-5.2456121346523821</c:v>
              </c:pt>
              <c:pt idx="128">
                <c:v>-5.5621540783190433</c:v>
              </c:pt>
              <c:pt idx="129">
                <c:v>-5.8740405652723755</c:v>
              </c:pt>
              <c:pt idx="130">
                <c:v>-6.1811225425744745</c:v>
              </c:pt>
              <c:pt idx="131">
                <c:v>-6.4832212148168118</c:v>
              </c:pt>
              <c:pt idx="132">
                <c:v>-6.780123232465197</c:v>
              </c:pt>
              <c:pt idx="133">
                <c:v>-7.0715744684546582</c:v>
              </c:pt>
              <c:pt idx="134">
                <c:v>-7.3572719035839169</c:v>
              </c:pt>
              <c:pt idx="135">
                <c:v>-7.6368529246285561</c:v>
              </c:pt>
              <c:pt idx="136">
                <c:v>-7.9098810029906659</c:v>
              </c:pt>
              <c:pt idx="137">
                <c:v>-8.1758261848248868</c:v>
              </c:pt>
              <c:pt idx="138">
                <c:v>-8.434037937383783</c:v>
              </c:pt>
              <c:pt idx="139">
                <c:v>-8.6837063775424177</c:v>
              </c:pt>
              <c:pt idx="140">
                <c:v>-8.9238051894188839</c:v>
              </c:pt>
              <c:pt idx="141">
                <c:v>-9.1530044127618648</c:v>
              </c:pt>
              <c:pt idx="142">
                <c:v>-9.2749989726900957</c:v>
              </c:pt>
              <c:pt idx="143">
                <c:v>-9.3927093354134534</c:v>
              </c:pt>
              <c:pt idx="144">
                <c:v>-9.5056696623720782</c:v>
              </c:pt>
              <c:pt idx="145">
                <c:v>-9.6133066239152658</c:v>
              </c:pt>
              <c:pt idx="146">
                <c:v>-9.7149010584751352</c:v>
              </c:pt>
              <c:pt idx="147">
                <c:v>-9.8095298843354541</c:v>
              </c:pt>
              <c:pt idx="148">
                <c:v>-9.8959741590904287</c:v>
              </c:pt>
              <c:pt idx="149">
                <c:v>-9.9725654370097701</c:v>
              </c:pt>
              <c:pt idx="150">
                <c:v>-10.03691055905354</c:v>
              </c:pt>
              <c:pt idx="151">
                <c:v>-10.063422006044842</c:v>
              </c:pt>
              <c:pt idx="152">
                <c:v>-10.085351054349818</c:v>
              </c:pt>
              <c:pt idx="153">
                <c:v>-10.101849373921254</c:v>
              </c:pt>
              <c:pt idx="154">
                <c:v>-10.111754359904669</c:v>
              </c:pt>
              <c:pt idx="155">
                <c:v>-10.113395977226574</c:v>
              </c:pt>
              <c:pt idx="156">
                <c:v>-10.104216948757585</c:v>
              </c:pt>
              <c:pt idx="157">
                <c:v>-10.079922585080576</c:v>
              </c:pt>
              <c:pt idx="158">
                <c:v>-10.032159402125142</c:v>
              </c:pt>
              <c:pt idx="159">
                <c:v>-9.9394174379857549</c:v>
              </c:pt>
              <c:pt idx="160">
                <c:v>-9.5761486209041937</c:v>
              </c:pt>
            </c:numLit>
          </c:yVal>
          <c:smooth val="1"/>
          <c:extLst>
            <c:ext xmlns:c16="http://schemas.microsoft.com/office/drawing/2014/chart" uri="{C3380CC4-5D6E-409C-BE32-E72D297353CC}">
              <c16:uniqueId val="{00000001-6E5D-497D-A3CA-0DF1FEE04CA6}"/>
            </c:ext>
          </c:extLst>
        </c:ser>
        <c:ser>
          <c:idx val="0"/>
          <c:order val="1"/>
          <c:marker>
            <c:symbol val="none"/>
          </c:marker>
          <c:smooth val="1"/>
          <c:extLst>
            <c:ext xmlns:c16="http://schemas.microsoft.com/office/drawing/2014/chart" uri="{C3380CC4-5D6E-409C-BE32-E72D297353CC}">
              <c16:uniqueId val="{00000002-6E5D-497D-A3CA-0DF1FEE04CA6}"/>
            </c:ext>
          </c:extLst>
        </c:ser>
        <c:dLbls>
          <c:showLegendKey val="0"/>
          <c:showVal val="0"/>
          <c:showCatName val="0"/>
          <c:showSerName val="0"/>
          <c:showPercent val="0"/>
          <c:showBubbleSize val="0"/>
        </c:dLbls>
        <c:axId val="449326088"/>
        <c:axId val="247376616"/>
      </c:scatterChart>
      <c:valAx>
        <c:axId val="449326088"/>
        <c:scaling>
          <c:orientation val="minMax"/>
        </c:scaling>
        <c:delete val="0"/>
        <c:axPos val="b"/>
        <c:majorGridlines/>
        <c:minorGridlines/>
        <c:numFmt formatCode="General" sourceLinked="1"/>
        <c:majorTickMark val="out"/>
        <c:minorTickMark val="none"/>
        <c:tickLblPos val="nextTo"/>
        <c:crossAx val="247376616"/>
        <c:crosses val="autoZero"/>
        <c:crossBetween val="midCat"/>
      </c:valAx>
      <c:valAx>
        <c:axId val="247376616"/>
        <c:scaling>
          <c:orientation val="minMax"/>
        </c:scaling>
        <c:delete val="0"/>
        <c:axPos val="l"/>
        <c:majorGridlines/>
        <c:minorGridlines/>
        <c:numFmt formatCode="General" sourceLinked="1"/>
        <c:majorTickMark val="out"/>
        <c:minorTickMark val="none"/>
        <c:tickLblPos val="nextTo"/>
        <c:crossAx val="449326088"/>
        <c:crosses val="autoZero"/>
        <c:crossBetween val="midCat"/>
      </c:valAx>
    </c:plotArea>
    <c:plotVisOnly val="1"/>
    <c:dispBlanksAs val="gap"/>
    <c:showDLblsOverMax val="0"/>
  </c:chart>
  <c:printSettings>
    <c:headerFooter/>
    <c:pageMargins b="0.75" l="0.7" r="0.7" t="0.75" header="0.3" footer="0.3"/>
    <c:pageSetup paperSize="9"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Eigenvalues of Correlation</a:t>
            </a:r>
            <a:r>
              <a:rPr lang="en-US" baseline="0"/>
              <a:t> matrix</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yVal>
            <c:numRef>
              <c:f>PCA!$Y$15:$AF$15</c:f>
              <c:numCache>
                <c:formatCode>General</c:formatCode>
                <c:ptCount val="8"/>
                <c:pt idx="0">
                  <c:v>6.7032899506590873</c:v>
                </c:pt>
                <c:pt idx="1">
                  <c:v>0.63841010952113997</c:v>
                </c:pt>
                <c:pt idx="2">
                  <c:v>0.22752449403555802</c:v>
                </c:pt>
                <c:pt idx="3">
                  <c:v>0.20584918088586182</c:v>
                </c:pt>
                <c:pt idx="4">
                  <c:v>9.757744063054008E-2</c:v>
                </c:pt>
                <c:pt idx="5">
                  <c:v>7.0687912305131023E-2</c:v>
                </c:pt>
                <c:pt idx="6">
                  <c:v>4.6942050213166969E-2</c:v>
                </c:pt>
                <c:pt idx="7">
                  <c:v>9.7188617495150946E-3</c:v>
                </c:pt>
              </c:numCache>
            </c:numRef>
          </c:yVal>
          <c:smooth val="0"/>
          <c:extLst>
            <c:ext xmlns:c16="http://schemas.microsoft.com/office/drawing/2014/chart" uri="{C3380CC4-5D6E-409C-BE32-E72D297353CC}">
              <c16:uniqueId val="{00000000-84C7-4CC4-802E-6F83E4B6C735}"/>
            </c:ext>
          </c:extLst>
        </c:ser>
        <c:dLbls>
          <c:showLegendKey val="0"/>
          <c:showVal val="0"/>
          <c:showCatName val="0"/>
          <c:showSerName val="0"/>
          <c:showPercent val="0"/>
          <c:showBubbleSize val="0"/>
        </c:dLbls>
        <c:axId val="477301280"/>
        <c:axId val="477301608"/>
      </c:scatterChart>
      <c:valAx>
        <c:axId val="477301280"/>
        <c:scaling>
          <c:orientation val="minMax"/>
          <c:max val="8"/>
          <c:min val="1"/>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301608"/>
        <c:crosses val="autoZero"/>
        <c:crossBetween val="midCat"/>
      </c:valAx>
      <c:valAx>
        <c:axId val="477301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3012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paperSize="9" orientation="landscape" horizontalDpi="1200" verticalDpi="12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NQQ plot of lpsa</a:t>
            </a:r>
          </a:p>
        </c:rich>
      </c:tx>
      <c:overlay val="0"/>
    </c:title>
    <c:autoTitleDeleted val="0"/>
    <c:plotArea>
      <c:layout/>
      <c:scatterChart>
        <c:scatterStyle val="lineMarker"/>
        <c:varyColors val="0"/>
        <c:ser>
          <c:idx val="0"/>
          <c:order val="0"/>
          <c:spPr>
            <a:ln w="28575">
              <a:noFill/>
            </a:ln>
          </c:spPr>
          <c:xVal>
            <c:numLit>
              <c:formatCode>General</c:formatCode>
              <c:ptCount val="97"/>
              <c:pt idx="0">
                <c:v>-2.5652792972685243</c:v>
              </c:pt>
              <c:pt idx="1">
                <c:v>-2.1579999581558846</c:v>
              </c:pt>
              <c:pt idx="2">
                <c:v>-1.94690277624242</c:v>
              </c:pt>
              <c:pt idx="3">
                <c:v>-1.7980761038936304</c:v>
              </c:pt>
              <c:pt idx="4">
                <c:v>-1.6808940023447279</c:v>
              </c:pt>
              <c:pt idx="5">
                <c:v>-1.5830851323328083</c:v>
              </c:pt>
              <c:pt idx="6">
                <c:v>-1.4984336523422108</c:v>
              </c:pt>
              <c:pt idx="7">
                <c:v>-1.4233346210279803</c:v>
              </c:pt>
              <c:pt idx="8">
                <c:v>-1.3555018111021329</c:v>
              </c:pt>
              <c:pt idx="9">
                <c:v>-1.2933897637306977</c:v>
              </c:pt>
              <c:pt idx="10">
                <c:v>-1.2359023985485402</c:v>
              </c:pt>
              <c:pt idx="11">
                <c:v>-1.182232646923248</c:v>
              </c:pt>
              <c:pt idx="12">
                <c:v>-1.1317680610609704</c:v>
              </c:pt>
              <c:pt idx="13">
                <c:v>-1.0840322150320139</c:v>
              </c:pt>
              <c:pt idx="14">
                <c:v>-1.0386467129748296</c:v>
              </c:pt>
              <c:pt idx="15">
                <c:v>-0.99530565371974167</c:v>
              </c:pt>
              <c:pt idx="16">
                <c:v>-0.95375793714911106</c:v>
              </c:pt>
              <c:pt idx="17">
                <c:v>-0.91379468023611465</c:v>
              </c:pt>
              <c:pt idx="18">
                <c:v>-0.87524006258981879</c:v>
              </c:pt>
              <c:pt idx="19">
                <c:v>-0.83794453378675626</c:v>
              </c:pt>
              <c:pt idx="20">
                <c:v>-0.80177968430189828</c:v>
              </c:pt>
              <c:pt idx="21">
                <c:v>-0.76663431186691022</c:v>
              </c:pt>
              <c:pt idx="22">
                <c:v>-0.73241136224184278</c:v>
              </c:pt>
              <c:pt idx="23">
                <c:v>-0.69902551986019068</c:v>
              </c:pt>
              <c:pt idx="24">
                <c:v>-0.6664012884495929</c:v>
              </c:pt>
              <c:pt idx="25">
                <c:v>-0.63447144590391014</c:v>
              </c:pt>
              <c:pt idx="26">
                <c:v>-0.60317578841021124</c:v>
              </c:pt>
              <c:pt idx="27">
                <c:v>-0.57246010055765473</c:v>
              </c:pt>
              <c:pt idx="28">
                <c:v>-0.54227530374150246</c:v>
              </c:pt>
              <c:pt idx="29">
                <c:v>-0.5125767465108868</c:v>
              </c:pt>
              <c:pt idx="30">
                <c:v>-0.48332360885611292</c:v>
              </c:pt>
              <c:pt idx="31">
                <c:v>-0.45447839864891393</c:v>
              </c:pt>
              <c:pt idx="32">
                <c:v>-0.42600652312983872</c:v>
              </c:pt>
              <c:pt idx="33">
                <c:v>-0.39787592189543292</c:v>
              </c:pt>
              <c:pt idx="34">
                <c:v>-0.37005675056778359</c:v>
              </c:pt>
              <c:pt idx="35">
                <c:v>-0.34252110644085509</c:v>
              </c:pt>
              <c:pt idx="36">
                <c:v>-0.3152427890443939</c:v>
              </c:pt>
              <c:pt idx="37">
                <c:v>-0.28819708985868553</c:v>
              </c:pt>
              <c:pt idx="38">
                <c:v>-0.26136060643458697</c:v>
              </c:pt>
              <c:pt idx="39">
                <c:v>-0.23471107698454807</c:v>
              </c:pt>
              <c:pt idx="40">
                <c:v>-0.20822723215795041</c:v>
              </c:pt>
              <c:pt idx="41">
                <c:v>-0.18188866123299227</c:v>
              </c:pt>
              <c:pt idx="42">
                <c:v>-0.15567569037416348</c:v>
              </c:pt>
              <c:pt idx="43">
                <c:v>-0.12956927093944987</c:v>
              </c:pt>
              <c:pt idx="44">
                <c:v>-0.1035508760904445</c:v>
              </c:pt>
              <c:pt idx="45">
                <c:v>-7.7602404173588102E-2</c:v>
              </c:pt>
              <c:pt idx="46">
                <c:v>-5.1706087511076533E-2</c:v>
              </c:pt>
              <c:pt idx="47">
                <c:v>-2.5844405372661427E-2</c:v>
              </c:pt>
              <c:pt idx="48">
                <c:v>0</c:v>
              </c:pt>
              <c:pt idx="49">
                <c:v>2.5844405372661288E-2</c:v>
              </c:pt>
              <c:pt idx="50">
                <c:v>5.1706087511076679E-2</c:v>
              </c:pt>
              <c:pt idx="51">
                <c:v>7.7602404173588102E-2</c:v>
              </c:pt>
              <c:pt idx="52">
                <c:v>0.10355087609044436</c:v>
              </c:pt>
              <c:pt idx="53">
                <c:v>0.12956927093944998</c:v>
              </c:pt>
              <c:pt idx="54">
                <c:v>0.15567569037416348</c:v>
              </c:pt>
              <c:pt idx="55">
                <c:v>0.18188866123299216</c:v>
              </c:pt>
              <c:pt idx="56">
                <c:v>0.20822723215795055</c:v>
              </c:pt>
              <c:pt idx="57">
                <c:v>0.23471107698454807</c:v>
              </c:pt>
              <c:pt idx="58">
                <c:v>0.26136060643458681</c:v>
              </c:pt>
              <c:pt idx="59">
                <c:v>0.2881970898586857</c:v>
              </c:pt>
              <c:pt idx="60">
                <c:v>0.3152427890443939</c:v>
              </c:pt>
              <c:pt idx="61">
                <c:v>0.34252110644085482</c:v>
              </c:pt>
              <c:pt idx="62">
                <c:v>0.37005675056778364</c:v>
              </c:pt>
              <c:pt idx="63">
                <c:v>0.39787592189543292</c:v>
              </c:pt>
              <c:pt idx="64">
                <c:v>0.42600652312983872</c:v>
              </c:pt>
              <c:pt idx="65">
                <c:v>0.45447839864891409</c:v>
              </c:pt>
              <c:pt idx="66">
                <c:v>0.48332360885611292</c:v>
              </c:pt>
              <c:pt idx="67">
                <c:v>0.5125767465108868</c:v>
              </c:pt>
              <c:pt idx="68">
                <c:v>0.54227530374150268</c:v>
              </c:pt>
              <c:pt idx="69">
                <c:v>0.57246010055765473</c:v>
              </c:pt>
              <c:pt idx="70">
                <c:v>0.60317578841021091</c:v>
              </c:pt>
              <c:pt idx="71">
                <c:v>0.63447144590391036</c:v>
              </c:pt>
              <c:pt idx="72">
                <c:v>0.6664012884495929</c:v>
              </c:pt>
              <c:pt idx="73">
                <c:v>0.69902551986019068</c:v>
              </c:pt>
              <c:pt idx="74">
                <c:v>0.73241136224184322</c:v>
              </c:pt>
              <c:pt idx="75">
                <c:v>0.76663431186691022</c:v>
              </c:pt>
              <c:pt idx="76">
                <c:v>0.80177968430189828</c:v>
              </c:pt>
              <c:pt idx="77">
                <c:v>0.83794453378675593</c:v>
              </c:pt>
              <c:pt idx="78">
                <c:v>0.87524006258981879</c:v>
              </c:pt>
              <c:pt idx="79">
                <c:v>0.91379468023611465</c:v>
              </c:pt>
              <c:pt idx="80">
                <c:v>0.95375793714911028</c:v>
              </c:pt>
              <c:pt idx="81">
                <c:v>0.99530565371974167</c:v>
              </c:pt>
              <c:pt idx="82">
                <c:v>1.0386467129748296</c:v>
              </c:pt>
              <c:pt idx="83">
                <c:v>1.0840322150320143</c:v>
              </c:pt>
              <c:pt idx="84">
                <c:v>1.1317680610609704</c:v>
              </c:pt>
              <c:pt idx="85">
                <c:v>1.182232646923248</c:v>
              </c:pt>
              <c:pt idx="86">
                <c:v>1.2359023985485407</c:v>
              </c:pt>
              <c:pt idx="87">
                <c:v>1.2933897637306977</c:v>
              </c:pt>
              <c:pt idx="88">
                <c:v>1.3555018111021329</c:v>
              </c:pt>
              <c:pt idx="89">
                <c:v>1.4233346210279796</c:v>
              </c:pt>
              <c:pt idx="90">
                <c:v>1.4984336523422113</c:v>
              </c:pt>
              <c:pt idx="91">
                <c:v>1.5830851323328081</c:v>
              </c:pt>
              <c:pt idx="92">
                <c:v>1.6808940023447283</c:v>
              </c:pt>
              <c:pt idx="93">
                <c:v>1.7980761038936308</c:v>
              </c:pt>
              <c:pt idx="94">
                <c:v>1.9469027762424198</c:v>
              </c:pt>
              <c:pt idx="95">
                <c:v>2.157999958155886</c:v>
              </c:pt>
              <c:pt idx="96">
                <c:v>2.5652792972685252</c:v>
              </c:pt>
            </c:numLit>
          </c:xVal>
          <c:yVal>
            <c:numLit>
              <c:formatCode>General</c:formatCode>
              <c:ptCount val="97"/>
              <c:pt idx="0">
                <c:v>-2.5202256913425249</c:v>
              </c:pt>
              <c:pt idx="1">
                <c:v>-2.2878275022367309</c:v>
              </c:pt>
              <c:pt idx="2">
                <c:v>-2.2878275022367309</c:v>
              </c:pt>
              <c:pt idx="3">
                <c:v>-2.2878275022367309</c:v>
              </c:pt>
              <c:pt idx="4">
                <c:v>-1.8251496611476015</c:v>
              </c:pt>
              <c:pt idx="5">
                <c:v>-1.4839087671642779</c:v>
              </c:pt>
              <c:pt idx="6">
                <c:v>-1.4839087671642779</c:v>
              </c:pt>
              <c:pt idx="7">
                <c:v>-1.4068531962578745</c:v>
              </c:pt>
              <c:pt idx="8">
                <c:v>-1.2397399614491005</c:v>
              </c:pt>
              <c:pt idx="9">
                <c:v>-1.2397399614491005</c:v>
              </c:pt>
              <c:pt idx="10">
                <c:v>-1.049474799217599</c:v>
              </c:pt>
              <c:pt idx="11">
                <c:v>-1.049474799217599</c:v>
              </c:pt>
              <c:pt idx="12">
                <c:v>-1.049474799217599</c:v>
              </c:pt>
              <c:pt idx="13">
                <c:v>-0.97919540779030079</c:v>
              </c:pt>
              <c:pt idx="14">
                <c:v>-0.93532253476557647</c:v>
              </c:pt>
              <c:pt idx="15">
                <c:v>-0.89356485666213148</c:v>
              </c:pt>
              <c:pt idx="16">
                <c:v>-0.87341734199374121</c:v>
              </c:pt>
              <c:pt idx="17">
                <c:v>-0.85372776519660687</c:v>
              </c:pt>
              <c:pt idx="18">
                <c:v>-0.79720963416205726</c:v>
              </c:pt>
              <c:pt idx="19">
                <c:v>-0.76148069010157671</c:v>
              </c:pt>
              <c:pt idx="20">
                <c:v>-0.72716713185552895</c:v>
              </c:pt>
              <c:pt idx="21">
                <c:v>-0.7105069243009533</c:v>
              </c:pt>
              <c:pt idx="22">
                <c:v>-0.67811795241880901</c:v>
              </c:pt>
              <c:pt idx="23">
                <c:v>-0.66236653510559407</c:v>
              </c:pt>
              <c:pt idx="24">
                <c:v>-0.64689640846297158</c:v>
              </c:pt>
              <c:pt idx="25">
                <c:v>-0.61676105390110836</c:v>
              </c:pt>
              <c:pt idx="26">
                <c:v>-0.58763884630388086</c:v>
              </c:pt>
              <c:pt idx="27">
                <c:v>-0.57343682165215426</c:v>
              </c:pt>
              <c:pt idx="28">
                <c:v>-0.54571272489950351</c:v>
              </c:pt>
              <c:pt idx="29">
                <c:v>-0.5057223591176605</c:v>
              </c:pt>
              <c:pt idx="30">
                <c:v>-0.48005221218604688</c:v>
              </c:pt>
              <c:pt idx="31">
                <c:v>-0.40731266008366246</c:v>
              </c:pt>
              <c:pt idx="32">
                <c:v>-0.40731266008366246</c:v>
              </c:pt>
              <c:pt idx="33">
                <c:v>-0.395761767645812</c:v>
              </c:pt>
              <c:pt idx="34">
                <c:v>-0.37311200465073668</c:v>
              </c:pt>
              <c:pt idx="35">
                <c:v>-0.34021042677774449</c:v>
              </c:pt>
              <c:pt idx="36">
                <c:v>-0.27793422541855262</c:v>
              </c:pt>
              <c:pt idx="37">
                <c:v>-0.24839827098799802</c:v>
              </c:pt>
              <c:pt idx="38">
                <c:v>-0.22925264999411626</c:v>
              </c:pt>
              <c:pt idx="39">
                <c:v>-0.17423072661406483</c:v>
              </c:pt>
              <c:pt idx="40">
                <c:v>-0.15664019163215015</c:v>
              </c:pt>
              <c:pt idx="41">
                <c:v>-0.14797707796379989</c:v>
              </c:pt>
              <c:pt idx="42">
                <c:v>-0.1309064943651112</c:v>
              </c:pt>
              <c:pt idx="43">
                <c:v>-8.9646120723374384E-2</c:v>
              </c:pt>
              <c:pt idx="44">
                <c:v>3.7540199880316018E-2</c:v>
              </c:pt>
              <c:pt idx="45">
                <c:v>6.4935496979781002E-2</c:v>
              </c:pt>
              <c:pt idx="46">
                <c:v>7.831497716011912E-2</c:v>
              </c:pt>
              <c:pt idx="47">
                <c:v>7.831497716011912E-2</c:v>
              </c:pt>
              <c:pt idx="48">
                <c:v>9.8004553957253243E-2</c:v>
              </c:pt>
              <c:pt idx="49">
                <c:v>9.8004553957253243E-2</c:v>
              </c:pt>
              <c:pt idx="50">
                <c:v>0.15452268499180308</c:v>
              </c:pt>
              <c:pt idx="51">
                <c:v>0.1725713397688326</c:v>
              </c:pt>
              <c:pt idx="52">
                <c:v>0.17850495189012003</c:v>
              </c:pt>
              <c:pt idx="53">
                <c:v>0.18439820030494727</c:v>
              </c:pt>
              <c:pt idx="54">
                <c:v>0.19606577177544779</c:v>
              </c:pt>
              <c:pt idx="55">
                <c:v>0.2075782878084208</c:v>
              </c:pt>
              <c:pt idx="56">
                <c:v>0.26829960067297826</c:v>
              </c:pt>
              <c:pt idx="57">
                <c:v>0.27361436586874699</c:v>
              </c:pt>
              <c:pt idx="58">
                <c:v>0.28414706858585453</c:v>
              </c:pt>
              <c:pt idx="59">
                <c:v>0.28936578318196204</c:v>
              </c:pt>
              <c:pt idx="60">
                <c:v>0.3149979522085794</c:v>
              </c:pt>
              <c:pt idx="61">
                <c:v>0.32504216943961373</c:v>
              </c:pt>
              <c:pt idx="62">
                <c:v>0.32504216943961373</c:v>
              </c:pt>
              <c:pt idx="63">
                <c:v>0.34965473666982144</c:v>
              </c:pt>
              <c:pt idx="64">
                <c:v>0.34965473666982144</c:v>
              </c:pt>
              <c:pt idx="65">
                <c:v>0.35449443716247753</c:v>
              </c:pt>
              <c:pt idx="66">
                <c:v>0.38297823322262065</c:v>
              </c:pt>
              <c:pt idx="67">
                <c:v>0.41955587027713864</c:v>
              </c:pt>
              <c:pt idx="68">
                <c:v>0.41955587027713864</c:v>
              </c:pt>
              <c:pt idx="69">
                <c:v>0.42846396001493753</c:v>
              </c:pt>
              <c:pt idx="70">
                <c:v>0.46320762784596181</c:v>
              </c:pt>
              <c:pt idx="71">
                <c:v>0.48423545820658231</c:v>
              </c:pt>
              <c:pt idx="72">
                <c:v>0.50069778891246797</c:v>
              </c:pt>
              <c:pt idx="73">
                <c:v>0.51685311184454874</c:v>
              </c:pt>
              <c:pt idx="74">
                <c:v>0.69033111572123151</c:v>
              </c:pt>
              <c:pt idx="75">
                <c:v>0.74429423444589371</c:v>
              </c:pt>
              <c:pt idx="76">
                <c:v>0.79218506395686494</c:v>
              </c:pt>
              <c:pt idx="77">
                <c:v>0.8292366091985357</c:v>
              </c:pt>
              <c:pt idx="78">
                <c:v>0.84854992067509571</c:v>
              </c:pt>
              <c:pt idx="79">
                <c:v>0.89632151295743967</c:v>
              </c:pt>
              <c:pt idx="80">
                <c:v>0.89889980112561374</c:v>
              </c:pt>
              <c:pt idx="81">
                <c:v>0.9116773792884314</c:v>
              </c:pt>
              <c:pt idx="82">
                <c:v>0.94159588927355664</c:v>
              </c:pt>
              <c:pt idx="83">
                <c:v>0.94648337250089809</c:v>
              </c:pt>
              <c:pt idx="84">
                <c:v>0.96098252472828438</c:v>
              </c:pt>
              <c:pt idx="85">
                <c:v>0.99850087879509175</c:v>
              </c:pt>
              <c:pt idx="86">
                <c:v>1.0410411500242123</c:v>
              </c:pt>
              <c:pt idx="87">
                <c:v>1.0689888667178877</c:v>
              </c:pt>
              <c:pt idx="88">
                <c:v>1.3046165248512251</c:v>
              </c:pt>
              <c:pt idx="89">
                <c:v>1.3126379159682595</c:v>
              </c:pt>
              <c:pt idx="90">
                <c:v>1.3440007653831092</c:v>
              </c:pt>
              <c:pt idx="91">
                <c:v>1.4304100736424448</c:v>
              </c:pt>
              <c:pt idx="92">
                <c:v>1.6518338852865542</c:v>
              </c:pt>
              <c:pt idx="93">
                <c:v>1.9111157582854525</c:v>
              </c:pt>
              <c:pt idx="94">
                <c:v>2.3084730798294562</c:v>
              </c:pt>
              <c:pt idx="95">
                <c:v>2.5981517856862748</c:v>
              </c:pt>
              <c:pt idx="96">
                <c:v>2.6894803436776229</c:v>
              </c:pt>
            </c:numLit>
          </c:yVal>
          <c:smooth val="0"/>
          <c:extLst>
            <c:ext xmlns:c16="http://schemas.microsoft.com/office/drawing/2014/chart" uri="{C3380CC4-5D6E-409C-BE32-E72D297353CC}">
              <c16:uniqueId val="{00000000-3DD9-47B5-AF4A-2F25712D2370}"/>
            </c:ext>
          </c:extLst>
        </c:ser>
        <c:ser>
          <c:idx val="1"/>
          <c:order val="1"/>
          <c:marker>
            <c:symbol val="none"/>
          </c:marker>
          <c:xVal>
            <c:numLit>
              <c:formatCode>General</c:formatCode>
              <c:ptCount val="97"/>
              <c:pt idx="0">
                <c:v>-2.5652792972685243</c:v>
              </c:pt>
              <c:pt idx="1">
                <c:v>-2.1579999581558846</c:v>
              </c:pt>
              <c:pt idx="2">
                <c:v>-1.94690277624242</c:v>
              </c:pt>
              <c:pt idx="3">
                <c:v>-1.7980761038936304</c:v>
              </c:pt>
              <c:pt idx="4">
                <c:v>-1.6808940023447279</c:v>
              </c:pt>
              <c:pt idx="5">
                <c:v>-1.5830851323328083</c:v>
              </c:pt>
              <c:pt idx="6">
                <c:v>-1.4984336523422108</c:v>
              </c:pt>
              <c:pt idx="7">
                <c:v>-1.4233346210279803</c:v>
              </c:pt>
              <c:pt idx="8">
                <c:v>-1.3555018111021329</c:v>
              </c:pt>
              <c:pt idx="9">
                <c:v>-1.2933897637306977</c:v>
              </c:pt>
              <c:pt idx="10">
                <c:v>-1.2359023985485402</c:v>
              </c:pt>
              <c:pt idx="11">
                <c:v>-1.182232646923248</c:v>
              </c:pt>
              <c:pt idx="12">
                <c:v>-1.1317680610609704</c:v>
              </c:pt>
              <c:pt idx="13">
                <c:v>-1.0840322150320139</c:v>
              </c:pt>
              <c:pt idx="14">
                <c:v>-1.0386467129748296</c:v>
              </c:pt>
              <c:pt idx="15">
                <c:v>-0.99530565371974167</c:v>
              </c:pt>
              <c:pt idx="16">
                <c:v>-0.95375793714911106</c:v>
              </c:pt>
              <c:pt idx="17">
                <c:v>-0.91379468023611465</c:v>
              </c:pt>
              <c:pt idx="18">
                <c:v>-0.87524006258981879</c:v>
              </c:pt>
              <c:pt idx="19">
                <c:v>-0.83794453378675626</c:v>
              </c:pt>
              <c:pt idx="20">
                <c:v>-0.80177968430189828</c:v>
              </c:pt>
              <c:pt idx="21">
                <c:v>-0.76663431186691022</c:v>
              </c:pt>
              <c:pt idx="22">
                <c:v>-0.73241136224184278</c:v>
              </c:pt>
              <c:pt idx="23">
                <c:v>-0.69902551986019068</c:v>
              </c:pt>
              <c:pt idx="24">
                <c:v>-0.6664012884495929</c:v>
              </c:pt>
              <c:pt idx="25">
                <c:v>-0.63447144590391014</c:v>
              </c:pt>
              <c:pt idx="26">
                <c:v>-0.60317578841021124</c:v>
              </c:pt>
              <c:pt idx="27">
                <c:v>-0.57246010055765473</c:v>
              </c:pt>
              <c:pt idx="28">
                <c:v>-0.54227530374150246</c:v>
              </c:pt>
              <c:pt idx="29">
                <c:v>-0.5125767465108868</c:v>
              </c:pt>
              <c:pt idx="30">
                <c:v>-0.48332360885611292</c:v>
              </c:pt>
              <c:pt idx="31">
                <c:v>-0.45447839864891393</c:v>
              </c:pt>
              <c:pt idx="32">
                <c:v>-0.42600652312983872</c:v>
              </c:pt>
              <c:pt idx="33">
                <c:v>-0.39787592189543292</c:v>
              </c:pt>
              <c:pt idx="34">
                <c:v>-0.37005675056778359</c:v>
              </c:pt>
              <c:pt idx="35">
                <c:v>-0.34252110644085509</c:v>
              </c:pt>
              <c:pt idx="36">
                <c:v>-0.3152427890443939</c:v>
              </c:pt>
              <c:pt idx="37">
                <c:v>-0.28819708985868553</c:v>
              </c:pt>
              <c:pt idx="38">
                <c:v>-0.26136060643458697</c:v>
              </c:pt>
              <c:pt idx="39">
                <c:v>-0.23471107698454807</c:v>
              </c:pt>
              <c:pt idx="40">
                <c:v>-0.20822723215795041</c:v>
              </c:pt>
              <c:pt idx="41">
                <c:v>-0.18188866123299227</c:v>
              </c:pt>
              <c:pt idx="42">
                <c:v>-0.15567569037416348</c:v>
              </c:pt>
              <c:pt idx="43">
                <c:v>-0.12956927093944987</c:v>
              </c:pt>
              <c:pt idx="44">
                <c:v>-0.1035508760904445</c:v>
              </c:pt>
              <c:pt idx="45">
                <c:v>-7.7602404173588102E-2</c:v>
              </c:pt>
              <c:pt idx="46">
                <c:v>-5.1706087511076533E-2</c:v>
              </c:pt>
              <c:pt idx="47">
                <c:v>-2.5844405372661427E-2</c:v>
              </c:pt>
              <c:pt idx="48">
                <c:v>0</c:v>
              </c:pt>
              <c:pt idx="49">
                <c:v>2.5844405372661288E-2</c:v>
              </c:pt>
              <c:pt idx="50">
                <c:v>5.1706087511076679E-2</c:v>
              </c:pt>
              <c:pt idx="51">
                <c:v>7.7602404173588102E-2</c:v>
              </c:pt>
              <c:pt idx="52">
                <c:v>0.10355087609044436</c:v>
              </c:pt>
              <c:pt idx="53">
                <c:v>0.12956927093944998</c:v>
              </c:pt>
              <c:pt idx="54">
                <c:v>0.15567569037416348</c:v>
              </c:pt>
              <c:pt idx="55">
                <c:v>0.18188866123299216</c:v>
              </c:pt>
              <c:pt idx="56">
                <c:v>0.20822723215795055</c:v>
              </c:pt>
              <c:pt idx="57">
                <c:v>0.23471107698454807</c:v>
              </c:pt>
              <c:pt idx="58">
                <c:v>0.26136060643458681</c:v>
              </c:pt>
              <c:pt idx="59">
                <c:v>0.2881970898586857</c:v>
              </c:pt>
              <c:pt idx="60">
                <c:v>0.3152427890443939</c:v>
              </c:pt>
              <c:pt idx="61">
                <c:v>0.34252110644085482</c:v>
              </c:pt>
              <c:pt idx="62">
                <c:v>0.37005675056778364</c:v>
              </c:pt>
              <c:pt idx="63">
                <c:v>0.39787592189543292</c:v>
              </c:pt>
              <c:pt idx="64">
                <c:v>0.42600652312983872</c:v>
              </c:pt>
              <c:pt idx="65">
                <c:v>0.45447839864891409</c:v>
              </c:pt>
              <c:pt idx="66">
                <c:v>0.48332360885611292</c:v>
              </c:pt>
              <c:pt idx="67">
                <c:v>0.5125767465108868</c:v>
              </c:pt>
              <c:pt idx="68">
                <c:v>0.54227530374150268</c:v>
              </c:pt>
              <c:pt idx="69">
                <c:v>0.57246010055765473</c:v>
              </c:pt>
              <c:pt idx="70">
                <c:v>0.60317578841021091</c:v>
              </c:pt>
              <c:pt idx="71">
                <c:v>0.63447144590391036</c:v>
              </c:pt>
              <c:pt idx="72">
                <c:v>0.6664012884495929</c:v>
              </c:pt>
              <c:pt idx="73">
                <c:v>0.69902551986019068</c:v>
              </c:pt>
              <c:pt idx="74">
                <c:v>0.73241136224184322</c:v>
              </c:pt>
              <c:pt idx="75">
                <c:v>0.76663431186691022</c:v>
              </c:pt>
              <c:pt idx="76">
                <c:v>0.80177968430189828</c:v>
              </c:pt>
              <c:pt idx="77">
                <c:v>0.83794453378675593</c:v>
              </c:pt>
              <c:pt idx="78">
                <c:v>0.87524006258981879</c:v>
              </c:pt>
              <c:pt idx="79">
                <c:v>0.91379468023611465</c:v>
              </c:pt>
              <c:pt idx="80">
                <c:v>0.95375793714911028</c:v>
              </c:pt>
              <c:pt idx="81">
                <c:v>0.99530565371974167</c:v>
              </c:pt>
              <c:pt idx="82">
                <c:v>1.0386467129748296</c:v>
              </c:pt>
              <c:pt idx="83">
                <c:v>1.0840322150320143</c:v>
              </c:pt>
              <c:pt idx="84">
                <c:v>1.1317680610609704</c:v>
              </c:pt>
              <c:pt idx="85">
                <c:v>1.182232646923248</c:v>
              </c:pt>
              <c:pt idx="86">
                <c:v>1.2359023985485407</c:v>
              </c:pt>
              <c:pt idx="87">
                <c:v>1.2933897637306977</c:v>
              </c:pt>
              <c:pt idx="88">
                <c:v>1.3555018111021329</c:v>
              </c:pt>
              <c:pt idx="89">
                <c:v>1.4233346210279796</c:v>
              </c:pt>
              <c:pt idx="90">
                <c:v>1.4984336523422113</c:v>
              </c:pt>
              <c:pt idx="91">
                <c:v>1.5830851323328081</c:v>
              </c:pt>
              <c:pt idx="92">
                <c:v>1.6808940023447283</c:v>
              </c:pt>
              <c:pt idx="93">
                <c:v>1.7980761038936308</c:v>
              </c:pt>
              <c:pt idx="94">
                <c:v>1.9469027762424198</c:v>
              </c:pt>
              <c:pt idx="95">
                <c:v>2.157999958155886</c:v>
              </c:pt>
              <c:pt idx="96">
                <c:v>2.5652792972685252</c:v>
              </c:pt>
            </c:numLit>
          </c:xVal>
          <c:yVal>
            <c:numLit>
              <c:formatCode>General</c:formatCode>
              <c:ptCount val="97"/>
              <c:pt idx="0">
                <c:v>-2.5652792972685243</c:v>
              </c:pt>
              <c:pt idx="1">
                <c:v>-2.1579999581558846</c:v>
              </c:pt>
              <c:pt idx="2">
                <c:v>-1.94690277624242</c:v>
              </c:pt>
              <c:pt idx="3">
                <c:v>-1.7980761038936304</c:v>
              </c:pt>
              <c:pt idx="4">
                <c:v>-1.6808940023447279</c:v>
              </c:pt>
              <c:pt idx="5">
                <c:v>-1.5830851323328083</c:v>
              </c:pt>
              <c:pt idx="6">
                <c:v>-1.4984336523422108</c:v>
              </c:pt>
              <c:pt idx="7">
                <c:v>-1.4233346210279803</c:v>
              </c:pt>
              <c:pt idx="8">
                <c:v>-1.3555018111021329</c:v>
              </c:pt>
              <c:pt idx="9">
                <c:v>-1.2933897637306977</c:v>
              </c:pt>
              <c:pt idx="10">
                <c:v>-1.2359023985485402</c:v>
              </c:pt>
              <c:pt idx="11">
                <c:v>-1.182232646923248</c:v>
              </c:pt>
              <c:pt idx="12">
                <c:v>-1.1317680610609704</c:v>
              </c:pt>
              <c:pt idx="13">
                <c:v>-1.0840322150320139</c:v>
              </c:pt>
              <c:pt idx="14">
                <c:v>-1.0386467129748296</c:v>
              </c:pt>
              <c:pt idx="15">
                <c:v>-0.99530565371974167</c:v>
              </c:pt>
              <c:pt idx="16">
                <c:v>-0.95375793714911106</c:v>
              </c:pt>
              <c:pt idx="17">
                <c:v>-0.91379468023611465</c:v>
              </c:pt>
              <c:pt idx="18">
                <c:v>-0.87524006258981879</c:v>
              </c:pt>
              <c:pt idx="19">
                <c:v>-0.83794453378675626</c:v>
              </c:pt>
              <c:pt idx="20">
                <c:v>-0.80177968430189828</c:v>
              </c:pt>
              <c:pt idx="21">
                <c:v>-0.76663431186691022</c:v>
              </c:pt>
              <c:pt idx="22">
                <c:v>-0.73241136224184278</c:v>
              </c:pt>
              <c:pt idx="23">
                <c:v>-0.69902551986019068</c:v>
              </c:pt>
              <c:pt idx="24">
                <c:v>-0.6664012884495929</c:v>
              </c:pt>
              <c:pt idx="25">
                <c:v>-0.63447144590391014</c:v>
              </c:pt>
              <c:pt idx="26">
                <c:v>-0.60317578841021124</c:v>
              </c:pt>
              <c:pt idx="27">
                <c:v>-0.57246010055765473</c:v>
              </c:pt>
              <c:pt idx="28">
                <c:v>-0.54227530374150246</c:v>
              </c:pt>
              <c:pt idx="29">
                <c:v>-0.5125767465108868</c:v>
              </c:pt>
              <c:pt idx="30">
                <c:v>-0.48332360885611292</c:v>
              </c:pt>
              <c:pt idx="31">
                <c:v>-0.45447839864891393</c:v>
              </c:pt>
              <c:pt idx="32">
                <c:v>-0.42600652312983872</c:v>
              </c:pt>
              <c:pt idx="33">
                <c:v>-0.39787592189543292</c:v>
              </c:pt>
              <c:pt idx="34">
                <c:v>-0.37005675056778359</c:v>
              </c:pt>
              <c:pt idx="35">
                <c:v>-0.34252110644085509</c:v>
              </c:pt>
              <c:pt idx="36">
                <c:v>-0.3152427890443939</c:v>
              </c:pt>
              <c:pt idx="37">
                <c:v>-0.28819708985868553</c:v>
              </c:pt>
              <c:pt idx="38">
                <c:v>-0.26136060643458697</c:v>
              </c:pt>
              <c:pt idx="39">
                <c:v>-0.23471107698454807</c:v>
              </c:pt>
              <c:pt idx="40">
                <c:v>-0.20822723215795041</c:v>
              </c:pt>
              <c:pt idx="41">
                <c:v>-0.18188866123299227</c:v>
              </c:pt>
              <c:pt idx="42">
                <c:v>-0.15567569037416348</c:v>
              </c:pt>
              <c:pt idx="43">
                <c:v>-0.12956927093944987</c:v>
              </c:pt>
              <c:pt idx="44">
                <c:v>-0.1035508760904445</c:v>
              </c:pt>
              <c:pt idx="45">
                <c:v>-7.7602404173588102E-2</c:v>
              </c:pt>
              <c:pt idx="46">
                <c:v>-5.1706087511076533E-2</c:v>
              </c:pt>
              <c:pt idx="47">
                <c:v>-2.5844405372661427E-2</c:v>
              </c:pt>
              <c:pt idx="48">
                <c:v>0</c:v>
              </c:pt>
              <c:pt idx="49">
                <c:v>2.5844405372661288E-2</c:v>
              </c:pt>
              <c:pt idx="50">
                <c:v>5.1706087511076679E-2</c:v>
              </c:pt>
              <c:pt idx="51">
                <c:v>7.7602404173588102E-2</c:v>
              </c:pt>
              <c:pt idx="52">
                <c:v>0.10355087609044436</c:v>
              </c:pt>
              <c:pt idx="53">
                <c:v>0.12956927093944998</c:v>
              </c:pt>
              <c:pt idx="54">
                <c:v>0.15567569037416348</c:v>
              </c:pt>
              <c:pt idx="55">
                <c:v>0.18188866123299216</c:v>
              </c:pt>
              <c:pt idx="56">
                <c:v>0.20822723215795055</c:v>
              </c:pt>
              <c:pt idx="57">
                <c:v>0.23471107698454807</c:v>
              </c:pt>
              <c:pt idx="58">
                <c:v>0.26136060643458681</c:v>
              </c:pt>
              <c:pt idx="59">
                <c:v>0.2881970898586857</c:v>
              </c:pt>
              <c:pt idx="60">
                <c:v>0.3152427890443939</c:v>
              </c:pt>
              <c:pt idx="61">
                <c:v>0.34252110644085482</c:v>
              </c:pt>
              <c:pt idx="62">
                <c:v>0.37005675056778364</c:v>
              </c:pt>
              <c:pt idx="63">
                <c:v>0.39787592189543292</c:v>
              </c:pt>
              <c:pt idx="64">
                <c:v>0.42600652312983872</c:v>
              </c:pt>
              <c:pt idx="65">
                <c:v>0.45447839864891409</c:v>
              </c:pt>
              <c:pt idx="66">
                <c:v>0.48332360885611292</c:v>
              </c:pt>
              <c:pt idx="67">
                <c:v>0.5125767465108868</c:v>
              </c:pt>
              <c:pt idx="68">
                <c:v>0.54227530374150268</c:v>
              </c:pt>
              <c:pt idx="69">
                <c:v>0.57246010055765473</c:v>
              </c:pt>
              <c:pt idx="70">
                <c:v>0.60317578841021091</c:v>
              </c:pt>
              <c:pt idx="71">
                <c:v>0.63447144590391036</c:v>
              </c:pt>
              <c:pt idx="72">
                <c:v>0.6664012884495929</c:v>
              </c:pt>
              <c:pt idx="73">
                <c:v>0.69902551986019068</c:v>
              </c:pt>
              <c:pt idx="74">
                <c:v>0.73241136224184322</c:v>
              </c:pt>
              <c:pt idx="75">
                <c:v>0.76663431186691022</c:v>
              </c:pt>
              <c:pt idx="76">
                <c:v>0.80177968430189828</c:v>
              </c:pt>
              <c:pt idx="77">
                <c:v>0.83794453378675593</c:v>
              </c:pt>
              <c:pt idx="78">
                <c:v>0.87524006258981879</c:v>
              </c:pt>
              <c:pt idx="79">
                <c:v>0.91379468023611465</c:v>
              </c:pt>
              <c:pt idx="80">
                <c:v>0.95375793714911028</c:v>
              </c:pt>
              <c:pt idx="81">
                <c:v>0.99530565371974167</c:v>
              </c:pt>
              <c:pt idx="82">
                <c:v>1.0386467129748296</c:v>
              </c:pt>
              <c:pt idx="83">
                <c:v>1.0840322150320143</c:v>
              </c:pt>
              <c:pt idx="84">
                <c:v>1.1317680610609704</c:v>
              </c:pt>
              <c:pt idx="85">
                <c:v>1.182232646923248</c:v>
              </c:pt>
              <c:pt idx="86">
                <c:v>1.2359023985485407</c:v>
              </c:pt>
              <c:pt idx="87">
                <c:v>1.2933897637306977</c:v>
              </c:pt>
              <c:pt idx="88">
                <c:v>1.3555018111021329</c:v>
              </c:pt>
              <c:pt idx="89">
                <c:v>1.4233346210279796</c:v>
              </c:pt>
              <c:pt idx="90">
                <c:v>1.4984336523422113</c:v>
              </c:pt>
              <c:pt idx="91">
                <c:v>1.5830851323328081</c:v>
              </c:pt>
              <c:pt idx="92">
                <c:v>1.6808940023447283</c:v>
              </c:pt>
              <c:pt idx="93">
                <c:v>1.7980761038936308</c:v>
              </c:pt>
              <c:pt idx="94">
                <c:v>1.9469027762424198</c:v>
              </c:pt>
              <c:pt idx="95">
                <c:v>2.157999958155886</c:v>
              </c:pt>
              <c:pt idx="96">
                <c:v>2.5652792972685252</c:v>
              </c:pt>
            </c:numLit>
          </c:yVal>
          <c:smooth val="0"/>
          <c:extLst>
            <c:ext xmlns:c16="http://schemas.microsoft.com/office/drawing/2014/chart" uri="{C3380CC4-5D6E-409C-BE32-E72D297353CC}">
              <c16:uniqueId val="{00000001-3DD9-47B5-AF4A-2F25712D2370}"/>
            </c:ext>
          </c:extLst>
        </c:ser>
        <c:dLbls>
          <c:showLegendKey val="0"/>
          <c:showVal val="0"/>
          <c:showCatName val="0"/>
          <c:showSerName val="0"/>
          <c:showPercent val="0"/>
          <c:showBubbleSize val="0"/>
        </c:dLbls>
        <c:axId val="569758376"/>
        <c:axId val="569759160"/>
      </c:scatterChart>
      <c:valAx>
        <c:axId val="569758376"/>
        <c:scaling>
          <c:orientation val="minMax"/>
        </c:scaling>
        <c:delete val="0"/>
        <c:axPos val="b"/>
        <c:majorGridlines/>
        <c:minorGridlines/>
        <c:numFmt formatCode="General" sourceLinked="1"/>
        <c:majorTickMark val="out"/>
        <c:minorTickMark val="none"/>
        <c:tickLblPos val="nextTo"/>
        <c:crossAx val="569759160"/>
        <c:crosses val="autoZero"/>
        <c:crossBetween val="midCat"/>
      </c:valAx>
      <c:valAx>
        <c:axId val="569759160"/>
        <c:scaling>
          <c:orientation val="minMax"/>
        </c:scaling>
        <c:delete val="0"/>
        <c:axPos val="l"/>
        <c:majorGridlines/>
        <c:minorGridlines/>
        <c:numFmt formatCode="General" sourceLinked="1"/>
        <c:majorTickMark val="out"/>
        <c:minorTickMark val="none"/>
        <c:tickLblPos val="nextTo"/>
        <c:crossAx val="569758376"/>
        <c:crosses val="autoZero"/>
        <c:crossBetween val="midCat"/>
      </c:valAx>
    </c:plotArea>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6" Type="http://schemas.openxmlformats.org/officeDocument/2006/relationships/image" Target="../media/image76.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251460</xdr:colOff>
          <xdr:row>0</xdr:row>
          <xdr:rowOff>76200</xdr:rowOff>
        </xdr:from>
        <xdr:to>
          <xdr:col>14</xdr:col>
          <xdr:colOff>472440</xdr:colOff>
          <xdr:row>1</xdr:row>
          <xdr:rowOff>91440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Enable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34</xdr:row>
      <xdr:rowOff>104776</xdr:rowOff>
    </xdr:from>
    <xdr:to>
      <xdr:col>4</xdr:col>
      <xdr:colOff>161925</xdr:colOff>
      <xdr:row>49</xdr:row>
      <xdr:rowOff>146608</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76200" y="485776"/>
          <a:ext cx="2524125" cy="2899332"/>
        </a:xfrm>
        <a:prstGeom prst="rect">
          <a:avLst/>
        </a:prstGeom>
      </xdr:spPr>
    </xdr:pic>
    <xdr:clientData/>
  </xdr:twoCellAnchor>
  <xdr:twoCellAnchor editAs="oneCell">
    <xdr:from>
      <xdr:col>4</xdr:col>
      <xdr:colOff>590550</xdr:colOff>
      <xdr:row>34</xdr:row>
      <xdr:rowOff>85724</xdr:rowOff>
    </xdr:from>
    <xdr:to>
      <xdr:col>10</xdr:col>
      <xdr:colOff>289659</xdr:colOff>
      <xdr:row>49</xdr:row>
      <xdr:rowOff>190499</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stretch>
          <a:fillRect/>
        </a:stretch>
      </xdr:blipFill>
      <xdr:spPr>
        <a:xfrm>
          <a:off x="3028950" y="466724"/>
          <a:ext cx="3356709" cy="2962275"/>
        </a:xfrm>
        <a:prstGeom prst="rect">
          <a:avLst/>
        </a:prstGeom>
      </xdr:spPr>
    </xdr:pic>
    <xdr:clientData/>
  </xdr:twoCellAnchor>
  <xdr:twoCellAnchor editAs="oneCell">
    <xdr:from>
      <xdr:col>11</xdr:col>
      <xdr:colOff>38099</xdr:colOff>
      <xdr:row>34</xdr:row>
      <xdr:rowOff>33449</xdr:rowOff>
    </xdr:from>
    <xdr:to>
      <xdr:col>22</xdr:col>
      <xdr:colOff>579394</xdr:colOff>
      <xdr:row>57</xdr:row>
      <xdr:rowOff>37114</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6743699" y="414449"/>
          <a:ext cx="7246895" cy="4385165"/>
        </a:xfrm>
        <a:prstGeom prst="rect">
          <a:avLst/>
        </a:prstGeom>
      </xdr:spPr>
    </xdr:pic>
    <xdr:clientData/>
  </xdr:twoCellAnchor>
  <xdr:twoCellAnchor editAs="oneCell">
    <xdr:from>
      <xdr:col>24</xdr:col>
      <xdr:colOff>571499</xdr:colOff>
      <xdr:row>34</xdr:row>
      <xdr:rowOff>37991</xdr:rowOff>
    </xdr:from>
    <xdr:to>
      <xdr:col>34</xdr:col>
      <xdr:colOff>9524</xdr:colOff>
      <xdr:row>61</xdr:row>
      <xdr:rowOff>83519</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
        <a:stretch>
          <a:fillRect/>
        </a:stretch>
      </xdr:blipFill>
      <xdr:spPr>
        <a:xfrm>
          <a:off x="15201899" y="418991"/>
          <a:ext cx="5534025" cy="5189028"/>
        </a:xfrm>
        <a:prstGeom prst="rect">
          <a:avLst/>
        </a:prstGeom>
      </xdr:spPr>
    </xdr:pic>
    <xdr:clientData/>
  </xdr:twoCellAnchor>
  <xdr:twoCellAnchor editAs="oneCell">
    <xdr:from>
      <xdr:col>35</xdr:col>
      <xdr:colOff>0</xdr:colOff>
      <xdr:row>34</xdr:row>
      <xdr:rowOff>0</xdr:rowOff>
    </xdr:from>
    <xdr:to>
      <xdr:col>41</xdr:col>
      <xdr:colOff>570972</xdr:colOff>
      <xdr:row>50</xdr:row>
      <xdr:rowOff>190095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5"/>
        <a:stretch>
          <a:fillRect/>
        </a:stretch>
      </xdr:blipFill>
      <xdr:spPr>
        <a:xfrm>
          <a:off x="21336000" y="381000"/>
          <a:ext cx="4228572" cy="3238095"/>
        </a:xfrm>
        <a:prstGeom prst="rect">
          <a:avLst/>
        </a:prstGeom>
      </xdr:spPr>
    </xdr:pic>
    <xdr:clientData/>
  </xdr:twoCellAnchor>
  <xdr:twoCellAnchor editAs="oneCell">
    <xdr:from>
      <xdr:col>42</xdr:col>
      <xdr:colOff>441614</xdr:colOff>
      <xdr:row>34</xdr:row>
      <xdr:rowOff>66675</xdr:rowOff>
    </xdr:from>
    <xdr:to>
      <xdr:col>51</xdr:col>
      <xdr:colOff>410442</xdr:colOff>
      <xdr:row>51</xdr:row>
      <xdr:rowOff>161925</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6"/>
        <a:stretch>
          <a:fillRect/>
        </a:stretch>
      </xdr:blipFill>
      <xdr:spPr>
        <a:xfrm>
          <a:off x="26044814" y="447675"/>
          <a:ext cx="5455228" cy="3333750"/>
        </a:xfrm>
        <a:prstGeom prst="rect">
          <a:avLst/>
        </a:prstGeom>
      </xdr:spPr>
    </xdr:pic>
    <xdr:clientData/>
  </xdr:twoCellAnchor>
  <xdr:twoCellAnchor editAs="oneCell">
    <xdr:from>
      <xdr:col>52</xdr:col>
      <xdr:colOff>47625</xdr:colOff>
      <xdr:row>34</xdr:row>
      <xdr:rowOff>76598</xdr:rowOff>
    </xdr:from>
    <xdr:to>
      <xdr:col>60</xdr:col>
      <xdr:colOff>437153</xdr:colOff>
      <xdr:row>55</xdr:row>
      <xdr:rowOff>142105</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7"/>
        <a:stretch>
          <a:fillRect/>
        </a:stretch>
      </xdr:blipFill>
      <xdr:spPr>
        <a:xfrm>
          <a:off x="31746825" y="457598"/>
          <a:ext cx="5266328" cy="4066007"/>
        </a:xfrm>
        <a:prstGeom prst="rect">
          <a:avLst/>
        </a:prstGeom>
      </xdr:spPr>
    </xdr:pic>
    <xdr:clientData/>
  </xdr:twoCellAnchor>
  <xdr:twoCellAnchor editAs="oneCell">
    <xdr:from>
      <xdr:col>61</xdr:col>
      <xdr:colOff>590550</xdr:colOff>
      <xdr:row>34</xdr:row>
      <xdr:rowOff>61291</xdr:rowOff>
    </xdr:from>
    <xdr:to>
      <xdr:col>70</xdr:col>
      <xdr:colOff>589674</xdr:colOff>
      <xdr:row>51</xdr:row>
      <xdr:rowOff>94728</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8"/>
        <a:stretch>
          <a:fillRect/>
        </a:stretch>
      </xdr:blipFill>
      <xdr:spPr>
        <a:xfrm>
          <a:off x="37776150" y="442291"/>
          <a:ext cx="5485524" cy="3271937"/>
        </a:xfrm>
        <a:prstGeom prst="rect">
          <a:avLst/>
        </a:prstGeom>
      </xdr:spPr>
    </xdr:pic>
    <xdr:clientData/>
  </xdr:twoCellAnchor>
  <xdr:twoCellAnchor editAs="oneCell">
    <xdr:from>
      <xdr:col>72</xdr:col>
      <xdr:colOff>28575</xdr:colOff>
      <xdr:row>34</xdr:row>
      <xdr:rowOff>54579</xdr:rowOff>
    </xdr:from>
    <xdr:to>
      <xdr:col>83</xdr:col>
      <xdr:colOff>452945</xdr:colOff>
      <xdr:row>57</xdr:row>
      <xdr:rowOff>85725</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9"/>
        <a:stretch>
          <a:fillRect/>
        </a:stretch>
      </xdr:blipFill>
      <xdr:spPr>
        <a:xfrm>
          <a:off x="43919775" y="435579"/>
          <a:ext cx="7129970" cy="4412646"/>
        </a:xfrm>
        <a:prstGeom prst="rect">
          <a:avLst/>
        </a:prstGeom>
      </xdr:spPr>
    </xdr:pic>
    <xdr:clientData/>
  </xdr:twoCellAnchor>
  <xdr:twoCellAnchor editAs="oneCell">
    <xdr:from>
      <xdr:col>85</xdr:col>
      <xdr:colOff>0</xdr:colOff>
      <xdr:row>34</xdr:row>
      <xdr:rowOff>0</xdr:rowOff>
    </xdr:from>
    <xdr:to>
      <xdr:col>88</xdr:col>
      <xdr:colOff>472045</xdr:colOff>
      <xdr:row>44</xdr:row>
      <xdr:rowOff>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0"/>
        <a:stretch>
          <a:fillRect/>
        </a:stretch>
      </xdr:blipFill>
      <xdr:spPr>
        <a:xfrm>
          <a:off x="51816000" y="381000"/>
          <a:ext cx="2300845" cy="1905000"/>
        </a:xfrm>
        <a:prstGeom prst="rect">
          <a:avLst/>
        </a:prstGeom>
      </xdr:spPr>
    </xdr:pic>
    <xdr:clientData/>
  </xdr:twoCellAnchor>
  <xdr:twoCellAnchor editAs="oneCell">
    <xdr:from>
      <xdr:col>89</xdr:col>
      <xdr:colOff>47625</xdr:colOff>
      <xdr:row>34</xdr:row>
      <xdr:rowOff>152400</xdr:rowOff>
    </xdr:from>
    <xdr:to>
      <xdr:col>97</xdr:col>
      <xdr:colOff>580349</xdr:colOff>
      <xdr:row>57</xdr:row>
      <xdr:rowOff>56615</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1"/>
        <a:stretch>
          <a:fillRect/>
        </a:stretch>
      </xdr:blipFill>
      <xdr:spPr>
        <a:xfrm>
          <a:off x="54302025" y="533400"/>
          <a:ext cx="5409524" cy="4285715"/>
        </a:xfrm>
        <a:prstGeom prst="rect">
          <a:avLst/>
        </a:prstGeom>
      </xdr:spPr>
    </xdr:pic>
    <xdr:clientData/>
  </xdr:twoCellAnchor>
  <xdr:twoCellAnchor editAs="oneCell">
    <xdr:from>
      <xdr:col>0</xdr:col>
      <xdr:colOff>0</xdr:colOff>
      <xdr:row>66</xdr:row>
      <xdr:rowOff>0</xdr:rowOff>
    </xdr:from>
    <xdr:to>
      <xdr:col>2</xdr:col>
      <xdr:colOff>152229</xdr:colOff>
      <xdr:row>81</xdr:row>
      <xdr:rowOff>37738</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2"/>
        <a:stretch>
          <a:fillRect/>
        </a:stretch>
      </xdr:blipFill>
      <xdr:spPr>
        <a:xfrm>
          <a:off x="0" y="6858000"/>
          <a:ext cx="1371429" cy="2895238"/>
        </a:xfrm>
        <a:prstGeom prst="rect">
          <a:avLst/>
        </a:prstGeom>
      </xdr:spPr>
    </xdr:pic>
    <xdr:clientData/>
  </xdr:twoCellAnchor>
  <xdr:twoCellAnchor editAs="oneCell">
    <xdr:from>
      <xdr:col>5</xdr:col>
      <xdr:colOff>0</xdr:colOff>
      <xdr:row>66</xdr:row>
      <xdr:rowOff>0</xdr:rowOff>
    </xdr:from>
    <xdr:to>
      <xdr:col>9</xdr:col>
      <xdr:colOff>390172</xdr:colOff>
      <xdr:row>75</xdr:row>
      <xdr:rowOff>85500</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3"/>
        <a:stretch>
          <a:fillRect/>
        </a:stretch>
      </xdr:blipFill>
      <xdr:spPr>
        <a:xfrm>
          <a:off x="3048000" y="6858000"/>
          <a:ext cx="2828572" cy="1800000"/>
        </a:xfrm>
        <a:prstGeom prst="rect">
          <a:avLst/>
        </a:prstGeom>
      </xdr:spPr>
    </xdr:pic>
    <xdr:clientData/>
  </xdr:twoCellAnchor>
  <xdr:twoCellAnchor editAs="oneCell">
    <xdr:from>
      <xdr:col>13</xdr:col>
      <xdr:colOff>0</xdr:colOff>
      <xdr:row>66</xdr:row>
      <xdr:rowOff>0</xdr:rowOff>
    </xdr:from>
    <xdr:to>
      <xdr:col>19</xdr:col>
      <xdr:colOff>256686</xdr:colOff>
      <xdr:row>78</xdr:row>
      <xdr:rowOff>18762</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4"/>
        <a:stretch>
          <a:fillRect/>
        </a:stretch>
      </xdr:blipFill>
      <xdr:spPr>
        <a:xfrm>
          <a:off x="7924800" y="6858000"/>
          <a:ext cx="3914286" cy="2304762"/>
        </a:xfrm>
        <a:prstGeom prst="rect">
          <a:avLst/>
        </a:prstGeom>
      </xdr:spPr>
    </xdr:pic>
    <xdr:clientData/>
  </xdr:twoCellAnchor>
  <xdr:twoCellAnchor editAs="oneCell">
    <xdr:from>
      <xdr:col>21</xdr:col>
      <xdr:colOff>0</xdr:colOff>
      <xdr:row>66</xdr:row>
      <xdr:rowOff>0</xdr:rowOff>
    </xdr:from>
    <xdr:to>
      <xdr:col>30</xdr:col>
      <xdr:colOff>532648</xdr:colOff>
      <xdr:row>100</xdr:row>
      <xdr:rowOff>75381</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15"/>
        <a:stretch>
          <a:fillRect/>
        </a:stretch>
      </xdr:blipFill>
      <xdr:spPr>
        <a:xfrm>
          <a:off x="12801600" y="6858000"/>
          <a:ext cx="6019048" cy="6552381"/>
        </a:xfrm>
        <a:prstGeom prst="rect">
          <a:avLst/>
        </a:prstGeom>
      </xdr:spPr>
    </xdr:pic>
    <xdr:clientData/>
  </xdr:twoCellAnchor>
  <xdr:twoCellAnchor editAs="oneCell">
    <xdr:from>
      <xdr:col>0</xdr:col>
      <xdr:colOff>0</xdr:colOff>
      <xdr:row>4</xdr:row>
      <xdr:rowOff>0</xdr:rowOff>
    </xdr:from>
    <xdr:to>
      <xdr:col>4</xdr:col>
      <xdr:colOff>142553</xdr:colOff>
      <xdr:row>30</xdr:row>
      <xdr:rowOff>8905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6"/>
        <a:stretch>
          <a:fillRect/>
        </a:stretch>
      </xdr:blipFill>
      <xdr:spPr>
        <a:xfrm>
          <a:off x="0" y="190500"/>
          <a:ext cx="2580953" cy="4961905"/>
        </a:xfrm>
        <a:prstGeom prst="rect">
          <a:avLst/>
        </a:prstGeom>
      </xdr:spPr>
    </xdr:pic>
    <xdr:clientData/>
  </xdr:twoCellAnchor>
  <xdr:twoCellAnchor editAs="oneCell">
    <xdr:from>
      <xdr:col>4</xdr:col>
      <xdr:colOff>266700</xdr:colOff>
      <xdr:row>3</xdr:row>
      <xdr:rowOff>152400</xdr:rowOff>
    </xdr:from>
    <xdr:to>
      <xdr:col>8</xdr:col>
      <xdr:colOff>418776</xdr:colOff>
      <xdr:row>26</xdr:row>
      <xdr:rowOff>161376</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7"/>
        <a:stretch>
          <a:fillRect/>
        </a:stretch>
      </xdr:blipFill>
      <xdr:spPr>
        <a:xfrm>
          <a:off x="2705100" y="152400"/>
          <a:ext cx="2590476" cy="4390476"/>
        </a:xfrm>
        <a:prstGeom prst="rect">
          <a:avLst/>
        </a:prstGeom>
      </xdr:spPr>
    </xdr:pic>
    <xdr:clientData/>
  </xdr:twoCellAnchor>
  <xdr:twoCellAnchor editAs="oneCell">
    <xdr:from>
      <xdr:col>9</xdr:col>
      <xdr:colOff>0</xdr:colOff>
      <xdr:row>4</xdr:row>
      <xdr:rowOff>0</xdr:rowOff>
    </xdr:from>
    <xdr:to>
      <xdr:col>16</xdr:col>
      <xdr:colOff>28038</xdr:colOff>
      <xdr:row>27</xdr:row>
      <xdr:rowOff>142310</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8"/>
        <a:stretch>
          <a:fillRect/>
        </a:stretch>
      </xdr:blipFill>
      <xdr:spPr>
        <a:xfrm>
          <a:off x="5486400" y="190500"/>
          <a:ext cx="4295238" cy="4523810"/>
        </a:xfrm>
        <a:prstGeom prst="rect">
          <a:avLst/>
        </a:prstGeom>
      </xdr:spPr>
    </xdr:pic>
    <xdr:clientData/>
  </xdr:twoCellAnchor>
  <xdr:twoCellAnchor editAs="oneCell">
    <xdr:from>
      <xdr:col>17</xdr:col>
      <xdr:colOff>0</xdr:colOff>
      <xdr:row>4</xdr:row>
      <xdr:rowOff>0</xdr:rowOff>
    </xdr:from>
    <xdr:to>
      <xdr:col>22</xdr:col>
      <xdr:colOff>56762</xdr:colOff>
      <xdr:row>6</xdr:row>
      <xdr:rowOff>95191</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9"/>
        <a:stretch>
          <a:fillRect/>
        </a:stretch>
      </xdr:blipFill>
      <xdr:spPr>
        <a:xfrm>
          <a:off x="10363200" y="190500"/>
          <a:ext cx="3104762" cy="476191"/>
        </a:xfrm>
        <a:prstGeom prst="rect">
          <a:avLst/>
        </a:prstGeom>
      </xdr:spPr>
    </xdr:pic>
    <xdr:clientData/>
  </xdr:twoCellAnchor>
  <xdr:twoCellAnchor editAs="oneCell">
    <xdr:from>
      <xdr:col>17</xdr:col>
      <xdr:colOff>0</xdr:colOff>
      <xdr:row>9</xdr:row>
      <xdr:rowOff>47625</xdr:rowOff>
    </xdr:from>
    <xdr:to>
      <xdr:col>22</xdr:col>
      <xdr:colOff>409143</xdr:colOff>
      <xdr:row>27</xdr:row>
      <xdr:rowOff>104340</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0"/>
        <a:stretch>
          <a:fillRect/>
        </a:stretch>
      </xdr:blipFill>
      <xdr:spPr>
        <a:xfrm>
          <a:off x="10363200" y="1190625"/>
          <a:ext cx="3457143" cy="3485715"/>
        </a:xfrm>
        <a:prstGeom prst="rect">
          <a:avLst/>
        </a:prstGeom>
      </xdr:spPr>
    </xdr:pic>
    <xdr:clientData/>
  </xdr:twoCellAnchor>
  <xdr:twoCellAnchor editAs="oneCell">
    <xdr:from>
      <xdr:col>24</xdr:col>
      <xdr:colOff>0</xdr:colOff>
      <xdr:row>4</xdr:row>
      <xdr:rowOff>0</xdr:rowOff>
    </xdr:from>
    <xdr:to>
      <xdr:col>31</xdr:col>
      <xdr:colOff>285181</xdr:colOff>
      <xdr:row>25</xdr:row>
      <xdr:rowOff>47119</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21"/>
        <a:stretch>
          <a:fillRect/>
        </a:stretch>
      </xdr:blipFill>
      <xdr:spPr>
        <a:xfrm>
          <a:off x="14630400" y="190500"/>
          <a:ext cx="4552381" cy="4047619"/>
        </a:xfrm>
        <a:prstGeom prst="rect">
          <a:avLst/>
        </a:prstGeom>
      </xdr:spPr>
    </xdr:pic>
    <xdr:clientData/>
  </xdr:twoCellAnchor>
  <xdr:twoCellAnchor editAs="oneCell">
    <xdr:from>
      <xdr:col>33</xdr:col>
      <xdr:colOff>0</xdr:colOff>
      <xdr:row>4</xdr:row>
      <xdr:rowOff>0</xdr:rowOff>
    </xdr:from>
    <xdr:to>
      <xdr:col>37</xdr:col>
      <xdr:colOff>523505</xdr:colOff>
      <xdr:row>6</xdr:row>
      <xdr:rowOff>180905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22"/>
        <a:stretch>
          <a:fillRect/>
        </a:stretch>
      </xdr:blipFill>
      <xdr:spPr>
        <a:xfrm>
          <a:off x="20116800" y="190500"/>
          <a:ext cx="2961905" cy="561905"/>
        </a:xfrm>
        <a:prstGeom prst="rect">
          <a:avLst/>
        </a:prstGeom>
      </xdr:spPr>
    </xdr:pic>
    <xdr:clientData/>
  </xdr:twoCellAnchor>
  <xdr:twoCellAnchor editAs="oneCell">
    <xdr:from>
      <xdr:col>33</xdr:col>
      <xdr:colOff>0</xdr:colOff>
      <xdr:row>9</xdr:row>
      <xdr:rowOff>0</xdr:rowOff>
    </xdr:from>
    <xdr:to>
      <xdr:col>42</xdr:col>
      <xdr:colOff>332648</xdr:colOff>
      <xdr:row>21</xdr:row>
      <xdr:rowOff>47333</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23"/>
        <a:stretch>
          <a:fillRect/>
        </a:stretch>
      </xdr:blipFill>
      <xdr:spPr>
        <a:xfrm>
          <a:off x="20116800" y="1143000"/>
          <a:ext cx="5819048" cy="2333333"/>
        </a:xfrm>
        <a:prstGeom prst="rect">
          <a:avLst/>
        </a:prstGeom>
      </xdr:spPr>
    </xdr:pic>
    <xdr:clientData/>
  </xdr:twoCellAnchor>
  <xdr:twoCellAnchor editAs="oneCell">
    <xdr:from>
      <xdr:col>0</xdr:col>
      <xdr:colOff>0</xdr:colOff>
      <xdr:row>105</xdr:row>
      <xdr:rowOff>0</xdr:rowOff>
    </xdr:from>
    <xdr:to>
      <xdr:col>10</xdr:col>
      <xdr:colOff>84953</xdr:colOff>
      <xdr:row>116</xdr:row>
      <xdr:rowOff>37833</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24"/>
        <a:stretch>
          <a:fillRect/>
        </a:stretch>
      </xdr:blipFill>
      <xdr:spPr>
        <a:xfrm>
          <a:off x="0" y="19431000"/>
          <a:ext cx="6180953" cy="2133333"/>
        </a:xfrm>
        <a:prstGeom prst="rect">
          <a:avLst/>
        </a:prstGeom>
      </xdr:spPr>
    </xdr:pic>
    <xdr:clientData/>
  </xdr:twoCellAnchor>
  <xdr:twoCellAnchor editAs="oneCell">
    <xdr:from>
      <xdr:col>11</xdr:col>
      <xdr:colOff>0</xdr:colOff>
      <xdr:row>105</xdr:row>
      <xdr:rowOff>0</xdr:rowOff>
    </xdr:from>
    <xdr:to>
      <xdr:col>14</xdr:col>
      <xdr:colOff>495010</xdr:colOff>
      <xdr:row>111</xdr:row>
      <xdr:rowOff>66524</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25"/>
        <a:stretch>
          <a:fillRect/>
        </a:stretch>
      </xdr:blipFill>
      <xdr:spPr>
        <a:xfrm>
          <a:off x="6705600" y="19431000"/>
          <a:ext cx="2323810" cy="1209524"/>
        </a:xfrm>
        <a:prstGeom prst="rect">
          <a:avLst/>
        </a:prstGeom>
      </xdr:spPr>
    </xdr:pic>
    <xdr:clientData/>
  </xdr:twoCellAnchor>
  <xdr:twoCellAnchor editAs="oneCell">
    <xdr:from>
      <xdr:col>0</xdr:col>
      <xdr:colOff>0</xdr:colOff>
      <xdr:row>122</xdr:row>
      <xdr:rowOff>0</xdr:rowOff>
    </xdr:from>
    <xdr:to>
      <xdr:col>4</xdr:col>
      <xdr:colOff>361600</xdr:colOff>
      <xdr:row>126</xdr:row>
      <xdr:rowOff>95143</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26"/>
        <a:stretch>
          <a:fillRect/>
        </a:stretch>
      </xdr:blipFill>
      <xdr:spPr>
        <a:xfrm>
          <a:off x="0" y="22669500"/>
          <a:ext cx="2800000" cy="857143"/>
        </a:xfrm>
        <a:prstGeom prst="rect">
          <a:avLst/>
        </a:prstGeom>
      </xdr:spPr>
    </xdr:pic>
    <xdr:clientData/>
  </xdr:twoCellAnchor>
  <xdr:twoCellAnchor editAs="oneCell">
    <xdr:from>
      <xdr:col>7</xdr:col>
      <xdr:colOff>600075</xdr:colOff>
      <xdr:row>121</xdr:row>
      <xdr:rowOff>47625</xdr:rowOff>
    </xdr:from>
    <xdr:to>
      <xdr:col>13</xdr:col>
      <xdr:colOff>381000</xdr:colOff>
      <xdr:row>128</xdr:row>
      <xdr:rowOff>76200</xdr:rowOff>
    </xdr:to>
    <xdr:pic>
      <xdr:nvPicPr>
        <xdr:cNvPr id="29" name="Picture 28">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4867275" y="22526625"/>
          <a:ext cx="3438525" cy="1362075"/>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15</xdr:col>
      <xdr:colOff>0</xdr:colOff>
      <xdr:row>121</xdr:row>
      <xdr:rowOff>0</xdr:rowOff>
    </xdr:from>
    <xdr:to>
      <xdr:col>27</xdr:col>
      <xdr:colOff>227658</xdr:colOff>
      <xdr:row>140</xdr:row>
      <xdr:rowOff>132881</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28"/>
        <a:stretch>
          <a:fillRect/>
        </a:stretch>
      </xdr:blipFill>
      <xdr:spPr>
        <a:xfrm>
          <a:off x="9144000" y="22479000"/>
          <a:ext cx="7542858" cy="3752381"/>
        </a:xfrm>
        <a:prstGeom prst="rect">
          <a:avLst/>
        </a:prstGeom>
      </xdr:spPr>
    </xdr:pic>
    <xdr:clientData/>
  </xdr:twoCellAnchor>
  <xdr:twoCellAnchor editAs="oneCell">
    <xdr:from>
      <xdr:col>29</xdr:col>
      <xdr:colOff>0</xdr:colOff>
      <xdr:row>122</xdr:row>
      <xdr:rowOff>0</xdr:rowOff>
    </xdr:from>
    <xdr:to>
      <xdr:col>41</xdr:col>
      <xdr:colOff>456229</xdr:colOff>
      <xdr:row>150</xdr:row>
      <xdr:rowOff>75524</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9"/>
        <a:stretch>
          <a:fillRect/>
        </a:stretch>
      </xdr:blipFill>
      <xdr:spPr>
        <a:xfrm>
          <a:off x="17678400" y="22669500"/>
          <a:ext cx="7771429" cy="5409524"/>
        </a:xfrm>
        <a:prstGeom prst="rect">
          <a:avLst/>
        </a:prstGeom>
      </xdr:spPr>
    </xdr:pic>
    <xdr:clientData/>
  </xdr:twoCellAnchor>
  <xdr:twoCellAnchor editAs="oneCell">
    <xdr:from>
      <xdr:col>45</xdr:col>
      <xdr:colOff>0</xdr:colOff>
      <xdr:row>122</xdr:row>
      <xdr:rowOff>0</xdr:rowOff>
    </xdr:from>
    <xdr:to>
      <xdr:col>53</xdr:col>
      <xdr:colOff>475581</xdr:colOff>
      <xdr:row>136</xdr:row>
      <xdr:rowOff>75857</xdr:rowOff>
    </xdr:to>
    <xdr:pic>
      <xdr:nvPicPr>
        <xdr:cNvPr id="39" name="Picture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30"/>
        <a:stretch>
          <a:fillRect/>
        </a:stretch>
      </xdr:blipFill>
      <xdr:spPr>
        <a:xfrm>
          <a:off x="27432000" y="23050500"/>
          <a:ext cx="5352381" cy="2742857"/>
        </a:xfrm>
        <a:prstGeom prst="rect">
          <a:avLst/>
        </a:prstGeom>
      </xdr:spPr>
    </xdr:pic>
    <xdr:clientData/>
  </xdr:twoCellAnchor>
  <xdr:twoCellAnchor editAs="oneCell">
    <xdr:from>
      <xdr:col>55</xdr:col>
      <xdr:colOff>0</xdr:colOff>
      <xdr:row>122</xdr:row>
      <xdr:rowOff>0</xdr:rowOff>
    </xdr:from>
    <xdr:to>
      <xdr:col>65</xdr:col>
      <xdr:colOff>265905</xdr:colOff>
      <xdr:row>136</xdr:row>
      <xdr:rowOff>142524</xdr:rowOff>
    </xdr:to>
    <xdr:pic>
      <xdr:nvPicPr>
        <xdr:cNvPr id="40" name="Picture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31"/>
        <a:stretch>
          <a:fillRect/>
        </a:stretch>
      </xdr:blipFill>
      <xdr:spPr>
        <a:xfrm>
          <a:off x="33528000" y="23050500"/>
          <a:ext cx="6361905" cy="2809524"/>
        </a:xfrm>
        <a:prstGeom prst="rect">
          <a:avLst/>
        </a:prstGeom>
      </xdr:spPr>
    </xdr:pic>
    <xdr:clientData/>
  </xdr:twoCellAnchor>
  <xdr:twoCellAnchor editAs="oneCell">
    <xdr:from>
      <xdr:col>68</xdr:col>
      <xdr:colOff>0</xdr:colOff>
      <xdr:row>122</xdr:row>
      <xdr:rowOff>0</xdr:rowOff>
    </xdr:from>
    <xdr:to>
      <xdr:col>77</xdr:col>
      <xdr:colOff>189791</xdr:colOff>
      <xdr:row>136</xdr:row>
      <xdr:rowOff>152048</xdr:rowOff>
    </xdr:to>
    <xdr:pic>
      <xdr:nvPicPr>
        <xdr:cNvPr id="41" name="Pictur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32"/>
        <a:stretch>
          <a:fillRect/>
        </a:stretch>
      </xdr:blipFill>
      <xdr:spPr>
        <a:xfrm>
          <a:off x="41452800" y="23050500"/>
          <a:ext cx="5676191" cy="2819048"/>
        </a:xfrm>
        <a:prstGeom prst="rect">
          <a:avLst/>
        </a:prstGeom>
      </xdr:spPr>
    </xdr:pic>
    <xdr:clientData/>
  </xdr:twoCellAnchor>
  <xdr:twoCellAnchor editAs="oneCell">
    <xdr:from>
      <xdr:col>0</xdr:col>
      <xdr:colOff>0</xdr:colOff>
      <xdr:row>154</xdr:row>
      <xdr:rowOff>0</xdr:rowOff>
    </xdr:from>
    <xdr:to>
      <xdr:col>9</xdr:col>
      <xdr:colOff>589791</xdr:colOff>
      <xdr:row>165</xdr:row>
      <xdr:rowOff>18786</xdr:rowOff>
    </xdr:to>
    <xdr:pic>
      <xdr:nvPicPr>
        <xdr:cNvPr id="44" name="Picture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33"/>
        <a:stretch>
          <a:fillRect/>
        </a:stretch>
      </xdr:blipFill>
      <xdr:spPr>
        <a:xfrm>
          <a:off x="0" y="29146500"/>
          <a:ext cx="6076191" cy="2114286"/>
        </a:xfrm>
        <a:prstGeom prst="rect">
          <a:avLst/>
        </a:prstGeom>
      </xdr:spPr>
    </xdr:pic>
    <xdr:clientData/>
  </xdr:twoCellAnchor>
  <xdr:twoCellAnchor editAs="oneCell">
    <xdr:from>
      <xdr:col>11</xdr:col>
      <xdr:colOff>0</xdr:colOff>
      <xdr:row>154</xdr:row>
      <xdr:rowOff>0</xdr:rowOff>
    </xdr:from>
    <xdr:to>
      <xdr:col>24</xdr:col>
      <xdr:colOff>437105</xdr:colOff>
      <xdr:row>169</xdr:row>
      <xdr:rowOff>9167</xdr:rowOff>
    </xdr:to>
    <xdr:pic>
      <xdr:nvPicPr>
        <xdr:cNvPr id="46" name="Picture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34"/>
        <a:stretch>
          <a:fillRect/>
        </a:stretch>
      </xdr:blipFill>
      <xdr:spPr>
        <a:xfrm>
          <a:off x="6705600" y="29146500"/>
          <a:ext cx="8361905" cy="2866667"/>
        </a:xfrm>
        <a:prstGeom prst="rect">
          <a:avLst/>
        </a:prstGeom>
      </xdr:spPr>
    </xdr:pic>
    <xdr:clientData/>
  </xdr:twoCellAnchor>
  <xdr:twoCellAnchor editAs="oneCell">
    <xdr:from>
      <xdr:col>26</xdr:col>
      <xdr:colOff>0</xdr:colOff>
      <xdr:row>160</xdr:row>
      <xdr:rowOff>0</xdr:rowOff>
    </xdr:from>
    <xdr:to>
      <xdr:col>31</xdr:col>
      <xdr:colOff>294857</xdr:colOff>
      <xdr:row>164</xdr:row>
      <xdr:rowOff>95143</xdr:rowOff>
    </xdr:to>
    <xdr:pic>
      <xdr:nvPicPr>
        <xdr:cNvPr id="48" name="Picture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35"/>
        <a:stretch>
          <a:fillRect/>
        </a:stretch>
      </xdr:blipFill>
      <xdr:spPr>
        <a:xfrm>
          <a:off x="15849600" y="30289500"/>
          <a:ext cx="3342857" cy="857143"/>
        </a:xfrm>
        <a:prstGeom prst="rect">
          <a:avLst/>
        </a:prstGeom>
      </xdr:spPr>
    </xdr:pic>
    <xdr:clientData/>
  </xdr:twoCellAnchor>
  <xdr:twoCellAnchor editAs="oneCell">
    <xdr:from>
      <xdr:col>26</xdr:col>
      <xdr:colOff>0</xdr:colOff>
      <xdr:row>154</xdr:row>
      <xdr:rowOff>104775</xdr:rowOff>
    </xdr:from>
    <xdr:to>
      <xdr:col>31</xdr:col>
      <xdr:colOff>332953</xdr:colOff>
      <xdr:row>158</xdr:row>
      <xdr:rowOff>161823</xdr:rowOff>
    </xdr:to>
    <xdr:pic>
      <xdr:nvPicPr>
        <xdr:cNvPr id="49" name="Picture 48">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6"/>
        <a:stretch>
          <a:fillRect/>
        </a:stretch>
      </xdr:blipFill>
      <xdr:spPr>
        <a:xfrm>
          <a:off x="15849600" y="29251275"/>
          <a:ext cx="3380953" cy="819048"/>
        </a:xfrm>
        <a:prstGeom prst="rect">
          <a:avLst/>
        </a:prstGeom>
      </xdr:spPr>
    </xdr:pic>
    <xdr:clientData/>
  </xdr:twoCellAnchor>
  <xdr:twoCellAnchor editAs="oneCell">
    <xdr:from>
      <xdr:col>33</xdr:col>
      <xdr:colOff>0</xdr:colOff>
      <xdr:row>154</xdr:row>
      <xdr:rowOff>0</xdr:rowOff>
    </xdr:from>
    <xdr:to>
      <xdr:col>47</xdr:col>
      <xdr:colOff>284648</xdr:colOff>
      <xdr:row>177</xdr:row>
      <xdr:rowOff>170881</xdr:rowOff>
    </xdr:to>
    <xdr:pic>
      <xdr:nvPicPr>
        <xdr:cNvPr id="50" name="Picture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37"/>
        <a:stretch>
          <a:fillRect/>
        </a:stretch>
      </xdr:blipFill>
      <xdr:spPr>
        <a:xfrm>
          <a:off x="20116800" y="29146500"/>
          <a:ext cx="8819048" cy="4552381"/>
        </a:xfrm>
        <a:prstGeom prst="rect">
          <a:avLst/>
        </a:prstGeom>
      </xdr:spPr>
    </xdr:pic>
    <xdr:clientData/>
  </xdr:twoCellAnchor>
  <xdr:twoCellAnchor editAs="oneCell">
    <xdr:from>
      <xdr:col>0</xdr:col>
      <xdr:colOff>0</xdr:colOff>
      <xdr:row>174</xdr:row>
      <xdr:rowOff>85725</xdr:rowOff>
    </xdr:from>
    <xdr:to>
      <xdr:col>6</xdr:col>
      <xdr:colOff>304305</xdr:colOff>
      <xdr:row>179</xdr:row>
      <xdr:rowOff>123701</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38"/>
        <a:stretch>
          <a:fillRect/>
        </a:stretch>
      </xdr:blipFill>
      <xdr:spPr>
        <a:xfrm>
          <a:off x="0" y="33423225"/>
          <a:ext cx="3961905" cy="990476"/>
        </a:xfrm>
        <a:prstGeom prst="rect">
          <a:avLst/>
        </a:prstGeom>
      </xdr:spPr>
    </xdr:pic>
    <xdr:clientData/>
  </xdr:twoCellAnchor>
  <xdr:twoCellAnchor editAs="oneCell">
    <xdr:from>
      <xdr:col>8</xdr:col>
      <xdr:colOff>0</xdr:colOff>
      <xdr:row>176</xdr:row>
      <xdr:rowOff>76200</xdr:rowOff>
    </xdr:from>
    <xdr:to>
      <xdr:col>13</xdr:col>
      <xdr:colOff>94857</xdr:colOff>
      <xdr:row>185</xdr:row>
      <xdr:rowOff>114081</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39"/>
        <a:stretch>
          <a:fillRect/>
        </a:stretch>
      </xdr:blipFill>
      <xdr:spPr>
        <a:xfrm>
          <a:off x="4876800" y="33794700"/>
          <a:ext cx="3142857" cy="1752381"/>
        </a:xfrm>
        <a:prstGeom prst="rect">
          <a:avLst/>
        </a:prstGeom>
      </xdr:spPr>
    </xdr:pic>
    <xdr:clientData/>
  </xdr:twoCellAnchor>
  <xdr:twoCellAnchor editAs="oneCell">
    <xdr:from>
      <xdr:col>0</xdr:col>
      <xdr:colOff>0</xdr:colOff>
      <xdr:row>193</xdr:row>
      <xdr:rowOff>0</xdr:rowOff>
    </xdr:from>
    <xdr:to>
      <xdr:col>3</xdr:col>
      <xdr:colOff>75962</xdr:colOff>
      <xdr:row>199</xdr:row>
      <xdr:rowOff>9381</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0"/>
        <a:stretch>
          <a:fillRect/>
        </a:stretch>
      </xdr:blipFill>
      <xdr:spPr>
        <a:xfrm>
          <a:off x="0" y="36766500"/>
          <a:ext cx="1904762" cy="1152381"/>
        </a:xfrm>
        <a:prstGeom prst="rect">
          <a:avLst/>
        </a:prstGeom>
      </xdr:spPr>
    </xdr:pic>
    <xdr:clientData/>
  </xdr:twoCellAnchor>
  <xdr:twoCellAnchor editAs="oneCell">
    <xdr:from>
      <xdr:col>5</xdr:col>
      <xdr:colOff>581025</xdr:colOff>
      <xdr:row>194</xdr:row>
      <xdr:rowOff>57150</xdr:rowOff>
    </xdr:from>
    <xdr:to>
      <xdr:col>11</xdr:col>
      <xdr:colOff>437711</xdr:colOff>
      <xdr:row>200</xdr:row>
      <xdr:rowOff>114150</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41"/>
        <a:stretch>
          <a:fillRect/>
        </a:stretch>
      </xdr:blipFill>
      <xdr:spPr>
        <a:xfrm>
          <a:off x="3629025" y="37014150"/>
          <a:ext cx="3514286" cy="1200000"/>
        </a:xfrm>
        <a:prstGeom prst="rect">
          <a:avLst/>
        </a:prstGeom>
      </xdr:spPr>
    </xdr:pic>
    <xdr:clientData/>
  </xdr:twoCellAnchor>
  <xdr:twoCellAnchor editAs="oneCell">
    <xdr:from>
      <xdr:col>14</xdr:col>
      <xdr:colOff>0</xdr:colOff>
      <xdr:row>194</xdr:row>
      <xdr:rowOff>0</xdr:rowOff>
    </xdr:from>
    <xdr:to>
      <xdr:col>35</xdr:col>
      <xdr:colOff>55544</xdr:colOff>
      <xdr:row>198</xdr:row>
      <xdr:rowOff>190381</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42"/>
        <a:stretch>
          <a:fillRect/>
        </a:stretch>
      </xdr:blipFill>
      <xdr:spPr>
        <a:xfrm>
          <a:off x="8534400" y="36957000"/>
          <a:ext cx="12857144" cy="952381"/>
        </a:xfrm>
        <a:prstGeom prst="rect">
          <a:avLst/>
        </a:prstGeom>
      </xdr:spPr>
    </xdr:pic>
    <xdr:clientData/>
  </xdr:twoCellAnchor>
  <xdr:twoCellAnchor editAs="oneCell">
    <xdr:from>
      <xdr:col>51</xdr:col>
      <xdr:colOff>142875</xdr:colOff>
      <xdr:row>193</xdr:row>
      <xdr:rowOff>0</xdr:rowOff>
    </xdr:from>
    <xdr:to>
      <xdr:col>65</xdr:col>
      <xdr:colOff>456095</xdr:colOff>
      <xdr:row>206</xdr:row>
      <xdr:rowOff>85405</xdr:rowOff>
    </xdr:to>
    <xdr:pic>
      <xdr:nvPicPr>
        <xdr:cNvPr id="36" name="Picture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3"/>
        <a:stretch>
          <a:fillRect/>
        </a:stretch>
      </xdr:blipFill>
      <xdr:spPr>
        <a:xfrm>
          <a:off x="31232475" y="36766500"/>
          <a:ext cx="8847620" cy="2561905"/>
        </a:xfrm>
        <a:prstGeom prst="rect">
          <a:avLst/>
        </a:prstGeom>
      </xdr:spPr>
    </xdr:pic>
    <xdr:clientData/>
  </xdr:twoCellAnchor>
  <xdr:twoCellAnchor editAs="oneCell">
    <xdr:from>
      <xdr:col>37</xdr:col>
      <xdr:colOff>0</xdr:colOff>
      <xdr:row>194</xdr:row>
      <xdr:rowOff>28575</xdr:rowOff>
    </xdr:from>
    <xdr:to>
      <xdr:col>49</xdr:col>
      <xdr:colOff>446705</xdr:colOff>
      <xdr:row>227</xdr:row>
      <xdr:rowOff>113504</xdr:rowOff>
    </xdr:to>
    <xdr:pic>
      <xdr:nvPicPr>
        <xdr:cNvPr id="42" name="Pictur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44"/>
        <a:stretch>
          <a:fillRect/>
        </a:stretch>
      </xdr:blipFill>
      <xdr:spPr>
        <a:xfrm>
          <a:off x="22555200" y="36985575"/>
          <a:ext cx="7761905" cy="6371429"/>
        </a:xfrm>
        <a:prstGeom prst="rect">
          <a:avLst/>
        </a:prstGeom>
      </xdr:spPr>
    </xdr:pic>
    <xdr:clientData/>
  </xdr:twoCellAnchor>
  <xdr:twoCellAnchor editAs="oneCell">
    <xdr:from>
      <xdr:col>68</xdr:col>
      <xdr:colOff>0</xdr:colOff>
      <xdr:row>193</xdr:row>
      <xdr:rowOff>0</xdr:rowOff>
    </xdr:from>
    <xdr:to>
      <xdr:col>76</xdr:col>
      <xdr:colOff>66057</xdr:colOff>
      <xdr:row>206</xdr:row>
      <xdr:rowOff>18738</xdr:rowOff>
    </xdr:to>
    <xdr:pic>
      <xdr:nvPicPr>
        <xdr:cNvPr id="43" name="Picture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45"/>
        <a:stretch>
          <a:fillRect/>
        </a:stretch>
      </xdr:blipFill>
      <xdr:spPr>
        <a:xfrm>
          <a:off x="41452800" y="36766500"/>
          <a:ext cx="4942857" cy="2495238"/>
        </a:xfrm>
        <a:prstGeom prst="rect">
          <a:avLst/>
        </a:prstGeom>
      </xdr:spPr>
    </xdr:pic>
    <xdr:clientData/>
  </xdr:twoCellAnchor>
  <xdr:twoCellAnchor editAs="oneCell">
    <xdr:from>
      <xdr:col>0</xdr:col>
      <xdr:colOff>0</xdr:colOff>
      <xdr:row>229</xdr:row>
      <xdr:rowOff>0</xdr:rowOff>
    </xdr:from>
    <xdr:to>
      <xdr:col>3</xdr:col>
      <xdr:colOff>333105</xdr:colOff>
      <xdr:row>235</xdr:row>
      <xdr:rowOff>37952</xdr:rowOff>
    </xdr:to>
    <xdr:pic>
      <xdr:nvPicPr>
        <xdr:cNvPr id="45" name="Picture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46"/>
        <a:stretch>
          <a:fillRect/>
        </a:stretch>
      </xdr:blipFill>
      <xdr:spPr>
        <a:xfrm>
          <a:off x="0" y="39624000"/>
          <a:ext cx="2161905" cy="1180952"/>
        </a:xfrm>
        <a:prstGeom prst="rect">
          <a:avLst/>
        </a:prstGeom>
      </xdr:spPr>
    </xdr:pic>
    <xdr:clientData/>
  </xdr:twoCellAnchor>
  <xdr:twoCellAnchor editAs="oneCell">
    <xdr:from>
      <xdr:col>5</xdr:col>
      <xdr:colOff>0</xdr:colOff>
      <xdr:row>229</xdr:row>
      <xdr:rowOff>0</xdr:rowOff>
    </xdr:from>
    <xdr:to>
      <xdr:col>11</xdr:col>
      <xdr:colOff>237638</xdr:colOff>
      <xdr:row>236</xdr:row>
      <xdr:rowOff>133167</xdr:rowOff>
    </xdr:to>
    <xdr:pic>
      <xdr:nvPicPr>
        <xdr:cNvPr id="53" name="Picture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47"/>
        <a:stretch>
          <a:fillRect/>
        </a:stretch>
      </xdr:blipFill>
      <xdr:spPr>
        <a:xfrm>
          <a:off x="3048000" y="44386500"/>
          <a:ext cx="3895238" cy="1466667"/>
        </a:xfrm>
        <a:prstGeom prst="rect">
          <a:avLst/>
        </a:prstGeom>
      </xdr:spPr>
    </xdr:pic>
    <xdr:clientData/>
  </xdr:twoCellAnchor>
  <xdr:twoCellAnchor editAs="oneCell">
    <xdr:from>
      <xdr:col>12</xdr:col>
      <xdr:colOff>0</xdr:colOff>
      <xdr:row>230</xdr:row>
      <xdr:rowOff>0</xdr:rowOff>
    </xdr:from>
    <xdr:to>
      <xdr:col>36</xdr:col>
      <xdr:colOff>169601</xdr:colOff>
      <xdr:row>263</xdr:row>
      <xdr:rowOff>123024</xdr:rowOff>
    </xdr:to>
    <xdr:pic>
      <xdr:nvPicPr>
        <xdr:cNvPr id="57" name="Picture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48"/>
        <a:stretch>
          <a:fillRect/>
        </a:stretch>
      </xdr:blipFill>
      <xdr:spPr>
        <a:xfrm>
          <a:off x="7315200" y="39433500"/>
          <a:ext cx="14800001" cy="6409524"/>
        </a:xfrm>
        <a:prstGeom prst="rect">
          <a:avLst/>
        </a:prstGeom>
      </xdr:spPr>
    </xdr:pic>
    <xdr:clientData/>
  </xdr:twoCellAnchor>
  <xdr:twoCellAnchor editAs="oneCell">
    <xdr:from>
      <xdr:col>0</xdr:col>
      <xdr:colOff>0</xdr:colOff>
      <xdr:row>270</xdr:row>
      <xdr:rowOff>0</xdr:rowOff>
    </xdr:from>
    <xdr:to>
      <xdr:col>4</xdr:col>
      <xdr:colOff>466362</xdr:colOff>
      <xdr:row>277</xdr:row>
      <xdr:rowOff>9357</xdr:rowOff>
    </xdr:to>
    <xdr:pic>
      <xdr:nvPicPr>
        <xdr:cNvPr id="59" name="Picture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49"/>
        <a:stretch>
          <a:fillRect/>
        </a:stretch>
      </xdr:blipFill>
      <xdr:spPr>
        <a:xfrm>
          <a:off x="0" y="51435000"/>
          <a:ext cx="2904762" cy="1342857"/>
        </a:xfrm>
        <a:prstGeom prst="rect">
          <a:avLst/>
        </a:prstGeom>
      </xdr:spPr>
    </xdr:pic>
    <xdr:clientData/>
  </xdr:twoCellAnchor>
  <xdr:twoCellAnchor editAs="oneCell">
    <xdr:from>
      <xdr:col>10</xdr:col>
      <xdr:colOff>0</xdr:colOff>
      <xdr:row>270</xdr:row>
      <xdr:rowOff>0</xdr:rowOff>
    </xdr:from>
    <xdr:to>
      <xdr:col>14</xdr:col>
      <xdr:colOff>275886</xdr:colOff>
      <xdr:row>278</xdr:row>
      <xdr:rowOff>85524</xdr:rowOff>
    </xdr:to>
    <xdr:pic>
      <xdr:nvPicPr>
        <xdr:cNvPr id="64" name="Picture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50"/>
        <a:stretch>
          <a:fillRect/>
        </a:stretch>
      </xdr:blipFill>
      <xdr:spPr>
        <a:xfrm>
          <a:off x="7315200" y="51435000"/>
          <a:ext cx="2714286" cy="1609524"/>
        </a:xfrm>
        <a:prstGeom prst="rect">
          <a:avLst/>
        </a:prstGeom>
      </xdr:spPr>
    </xdr:pic>
    <xdr:clientData/>
  </xdr:twoCellAnchor>
  <xdr:twoCellAnchor editAs="oneCell">
    <xdr:from>
      <xdr:col>5</xdr:col>
      <xdr:colOff>0</xdr:colOff>
      <xdr:row>270</xdr:row>
      <xdr:rowOff>0</xdr:rowOff>
    </xdr:from>
    <xdr:to>
      <xdr:col>9</xdr:col>
      <xdr:colOff>218743</xdr:colOff>
      <xdr:row>284</xdr:row>
      <xdr:rowOff>75857</xdr:rowOff>
    </xdr:to>
    <xdr:pic>
      <xdr:nvPicPr>
        <xdr:cNvPr id="65" name="Picture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51"/>
        <a:stretch>
          <a:fillRect/>
        </a:stretch>
      </xdr:blipFill>
      <xdr:spPr>
        <a:xfrm>
          <a:off x="3048000" y="51435000"/>
          <a:ext cx="2657143" cy="2742857"/>
        </a:xfrm>
        <a:prstGeom prst="rect">
          <a:avLst/>
        </a:prstGeom>
      </xdr:spPr>
    </xdr:pic>
    <xdr:clientData/>
  </xdr:twoCellAnchor>
  <xdr:twoCellAnchor editAs="oneCell">
    <xdr:from>
      <xdr:col>16</xdr:col>
      <xdr:colOff>0</xdr:colOff>
      <xdr:row>270</xdr:row>
      <xdr:rowOff>0</xdr:rowOff>
    </xdr:from>
    <xdr:to>
      <xdr:col>43</xdr:col>
      <xdr:colOff>378896</xdr:colOff>
      <xdr:row>309</xdr:row>
      <xdr:rowOff>84786</xdr:rowOff>
    </xdr:to>
    <xdr:pic>
      <xdr:nvPicPr>
        <xdr:cNvPr id="66" name="Picture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52"/>
        <a:stretch>
          <a:fillRect/>
        </a:stretch>
      </xdr:blipFill>
      <xdr:spPr>
        <a:xfrm>
          <a:off x="9753600" y="51435000"/>
          <a:ext cx="16838096" cy="7514286"/>
        </a:xfrm>
        <a:prstGeom prst="rect">
          <a:avLst/>
        </a:prstGeom>
      </xdr:spPr>
    </xdr:pic>
    <xdr:clientData/>
  </xdr:twoCellAnchor>
  <xdr:twoCellAnchor editAs="oneCell">
    <xdr:from>
      <xdr:col>45</xdr:col>
      <xdr:colOff>0</xdr:colOff>
      <xdr:row>271</xdr:row>
      <xdr:rowOff>0</xdr:rowOff>
    </xdr:from>
    <xdr:to>
      <xdr:col>51</xdr:col>
      <xdr:colOff>332876</xdr:colOff>
      <xdr:row>290</xdr:row>
      <xdr:rowOff>180500</xdr:rowOff>
    </xdr:to>
    <xdr:pic>
      <xdr:nvPicPr>
        <xdr:cNvPr id="67" name="Picture 66">
          <a:extLst>
            <a:ext uri="{FF2B5EF4-FFF2-40B4-BE49-F238E27FC236}">
              <a16:creationId xmlns:a16="http://schemas.microsoft.com/office/drawing/2014/main" id="{00000000-0008-0000-0100-000043000000}"/>
            </a:ext>
          </a:extLst>
        </xdr:cNvPr>
        <xdr:cNvPicPr>
          <a:picLocks noChangeAspect="1"/>
        </xdr:cNvPicPr>
      </xdr:nvPicPr>
      <xdr:blipFill>
        <a:blip xmlns:r="http://schemas.openxmlformats.org/officeDocument/2006/relationships" r:embed="rId53"/>
        <a:stretch>
          <a:fillRect/>
        </a:stretch>
      </xdr:blipFill>
      <xdr:spPr>
        <a:xfrm>
          <a:off x="27432000" y="51625500"/>
          <a:ext cx="3990476" cy="3800000"/>
        </a:xfrm>
        <a:prstGeom prst="rect">
          <a:avLst/>
        </a:prstGeom>
      </xdr:spPr>
    </xdr:pic>
    <xdr:clientData/>
  </xdr:twoCellAnchor>
  <xdr:twoCellAnchor editAs="oneCell">
    <xdr:from>
      <xdr:col>54</xdr:col>
      <xdr:colOff>0</xdr:colOff>
      <xdr:row>270</xdr:row>
      <xdr:rowOff>0</xdr:rowOff>
    </xdr:from>
    <xdr:to>
      <xdr:col>59</xdr:col>
      <xdr:colOff>180572</xdr:colOff>
      <xdr:row>279</xdr:row>
      <xdr:rowOff>75976</xdr:rowOff>
    </xdr:to>
    <xdr:pic>
      <xdr:nvPicPr>
        <xdr:cNvPr id="68" name="Picture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4"/>
        <a:stretch>
          <a:fillRect/>
        </a:stretch>
      </xdr:blipFill>
      <xdr:spPr>
        <a:xfrm>
          <a:off x="32918400" y="51435000"/>
          <a:ext cx="3228572" cy="1790476"/>
        </a:xfrm>
        <a:prstGeom prst="rect">
          <a:avLst/>
        </a:prstGeom>
      </xdr:spPr>
    </xdr:pic>
    <xdr:clientData/>
  </xdr:twoCellAnchor>
  <xdr:twoCellAnchor editAs="oneCell">
    <xdr:from>
      <xdr:col>0</xdr:col>
      <xdr:colOff>0</xdr:colOff>
      <xdr:row>314</xdr:row>
      <xdr:rowOff>0</xdr:rowOff>
    </xdr:from>
    <xdr:to>
      <xdr:col>4</xdr:col>
      <xdr:colOff>123505</xdr:colOff>
      <xdr:row>330</xdr:row>
      <xdr:rowOff>113905</xdr:rowOff>
    </xdr:to>
    <xdr:pic>
      <xdr:nvPicPr>
        <xdr:cNvPr id="69" name="Picture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55"/>
        <a:stretch>
          <a:fillRect/>
        </a:stretch>
      </xdr:blipFill>
      <xdr:spPr>
        <a:xfrm>
          <a:off x="0" y="59817000"/>
          <a:ext cx="2561905" cy="3161905"/>
        </a:xfrm>
        <a:prstGeom prst="rect">
          <a:avLst/>
        </a:prstGeom>
      </xdr:spPr>
    </xdr:pic>
    <xdr:clientData/>
  </xdr:twoCellAnchor>
  <xdr:twoCellAnchor editAs="oneCell">
    <xdr:from>
      <xdr:col>5</xdr:col>
      <xdr:colOff>0</xdr:colOff>
      <xdr:row>314</xdr:row>
      <xdr:rowOff>0</xdr:rowOff>
    </xdr:from>
    <xdr:to>
      <xdr:col>12</xdr:col>
      <xdr:colOff>332800</xdr:colOff>
      <xdr:row>327</xdr:row>
      <xdr:rowOff>152072</xdr:rowOff>
    </xdr:to>
    <xdr:pic>
      <xdr:nvPicPr>
        <xdr:cNvPr id="70" name="Picture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6"/>
        <a:stretch>
          <a:fillRect/>
        </a:stretch>
      </xdr:blipFill>
      <xdr:spPr>
        <a:xfrm>
          <a:off x="3048000" y="59817000"/>
          <a:ext cx="4600000" cy="2628572"/>
        </a:xfrm>
        <a:prstGeom prst="rect">
          <a:avLst/>
        </a:prstGeom>
      </xdr:spPr>
    </xdr:pic>
    <xdr:clientData/>
  </xdr:twoCellAnchor>
  <xdr:twoCellAnchor editAs="oneCell">
    <xdr:from>
      <xdr:col>14</xdr:col>
      <xdr:colOff>0</xdr:colOff>
      <xdr:row>314</xdr:row>
      <xdr:rowOff>0</xdr:rowOff>
    </xdr:from>
    <xdr:to>
      <xdr:col>17</xdr:col>
      <xdr:colOff>599772</xdr:colOff>
      <xdr:row>324</xdr:row>
      <xdr:rowOff>171191</xdr:rowOff>
    </xdr:to>
    <xdr:pic>
      <xdr:nvPicPr>
        <xdr:cNvPr id="71" name="Picture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57"/>
        <a:stretch>
          <a:fillRect/>
        </a:stretch>
      </xdr:blipFill>
      <xdr:spPr>
        <a:xfrm>
          <a:off x="8534400" y="59817000"/>
          <a:ext cx="2428572" cy="2076191"/>
        </a:xfrm>
        <a:prstGeom prst="rect">
          <a:avLst/>
        </a:prstGeom>
      </xdr:spPr>
    </xdr:pic>
    <xdr:clientData/>
  </xdr:twoCellAnchor>
  <xdr:twoCellAnchor editAs="oneCell">
    <xdr:from>
      <xdr:col>21</xdr:col>
      <xdr:colOff>0</xdr:colOff>
      <xdr:row>314</xdr:row>
      <xdr:rowOff>0</xdr:rowOff>
    </xdr:from>
    <xdr:to>
      <xdr:col>28</xdr:col>
      <xdr:colOff>485181</xdr:colOff>
      <xdr:row>324</xdr:row>
      <xdr:rowOff>9286</xdr:rowOff>
    </xdr:to>
    <xdr:pic>
      <xdr:nvPicPr>
        <xdr:cNvPr id="74" name="Picture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8"/>
        <a:stretch>
          <a:fillRect/>
        </a:stretch>
      </xdr:blipFill>
      <xdr:spPr>
        <a:xfrm>
          <a:off x="12801600" y="59817000"/>
          <a:ext cx="4752381" cy="1914286"/>
        </a:xfrm>
        <a:prstGeom prst="rect">
          <a:avLst/>
        </a:prstGeom>
      </xdr:spPr>
    </xdr:pic>
    <xdr:clientData/>
  </xdr:twoCellAnchor>
  <xdr:twoCellAnchor editAs="oneCell">
    <xdr:from>
      <xdr:col>30</xdr:col>
      <xdr:colOff>0</xdr:colOff>
      <xdr:row>314</xdr:row>
      <xdr:rowOff>0</xdr:rowOff>
    </xdr:from>
    <xdr:to>
      <xdr:col>57</xdr:col>
      <xdr:colOff>83658</xdr:colOff>
      <xdr:row>338</xdr:row>
      <xdr:rowOff>180381</xdr:rowOff>
    </xdr:to>
    <xdr:pic>
      <xdr:nvPicPr>
        <xdr:cNvPr id="75" name="Picture 74">
          <a:extLst>
            <a:ext uri="{FF2B5EF4-FFF2-40B4-BE49-F238E27FC236}">
              <a16:creationId xmlns:a16="http://schemas.microsoft.com/office/drawing/2014/main" id="{00000000-0008-0000-0100-00004B000000}"/>
            </a:ext>
          </a:extLst>
        </xdr:cNvPr>
        <xdr:cNvPicPr>
          <a:picLocks noChangeAspect="1"/>
        </xdr:cNvPicPr>
      </xdr:nvPicPr>
      <xdr:blipFill>
        <a:blip xmlns:r="http://schemas.openxmlformats.org/officeDocument/2006/relationships" r:embed="rId59"/>
        <a:stretch>
          <a:fillRect/>
        </a:stretch>
      </xdr:blipFill>
      <xdr:spPr>
        <a:xfrm>
          <a:off x="18288000" y="59817000"/>
          <a:ext cx="16542858" cy="4752381"/>
        </a:xfrm>
        <a:prstGeom prst="rect">
          <a:avLst/>
        </a:prstGeom>
      </xdr:spPr>
    </xdr:pic>
    <xdr:clientData/>
  </xdr:twoCellAnchor>
  <xdr:twoCellAnchor editAs="oneCell">
    <xdr:from>
      <xdr:col>59</xdr:col>
      <xdr:colOff>0</xdr:colOff>
      <xdr:row>314</xdr:row>
      <xdr:rowOff>0</xdr:rowOff>
    </xdr:from>
    <xdr:to>
      <xdr:col>63</xdr:col>
      <xdr:colOff>199695</xdr:colOff>
      <xdr:row>327</xdr:row>
      <xdr:rowOff>28262</xdr:rowOff>
    </xdr:to>
    <xdr:pic>
      <xdr:nvPicPr>
        <xdr:cNvPr id="76" name="Picture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60"/>
        <a:stretch>
          <a:fillRect/>
        </a:stretch>
      </xdr:blipFill>
      <xdr:spPr>
        <a:xfrm>
          <a:off x="35966400" y="59817000"/>
          <a:ext cx="2638095" cy="2504762"/>
        </a:xfrm>
        <a:prstGeom prst="rect">
          <a:avLst/>
        </a:prstGeom>
      </xdr:spPr>
    </xdr:pic>
    <xdr:clientData/>
  </xdr:twoCellAnchor>
  <xdr:twoCellAnchor editAs="oneCell">
    <xdr:from>
      <xdr:col>0</xdr:col>
      <xdr:colOff>0</xdr:colOff>
      <xdr:row>343</xdr:row>
      <xdr:rowOff>0</xdr:rowOff>
    </xdr:from>
    <xdr:to>
      <xdr:col>7</xdr:col>
      <xdr:colOff>447086</xdr:colOff>
      <xdr:row>349</xdr:row>
      <xdr:rowOff>37952</xdr:rowOff>
    </xdr:to>
    <xdr:pic>
      <xdr:nvPicPr>
        <xdr:cNvPr id="47" name="Pictur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61"/>
        <a:stretch>
          <a:fillRect/>
        </a:stretch>
      </xdr:blipFill>
      <xdr:spPr>
        <a:xfrm>
          <a:off x="0" y="65341500"/>
          <a:ext cx="4714286" cy="1180952"/>
        </a:xfrm>
        <a:prstGeom prst="rect">
          <a:avLst/>
        </a:prstGeom>
      </xdr:spPr>
    </xdr:pic>
    <xdr:clientData/>
  </xdr:twoCellAnchor>
  <xdr:twoCellAnchor editAs="oneCell">
    <xdr:from>
      <xdr:col>9</xdr:col>
      <xdr:colOff>0</xdr:colOff>
      <xdr:row>343</xdr:row>
      <xdr:rowOff>0</xdr:rowOff>
    </xdr:from>
    <xdr:to>
      <xdr:col>15</xdr:col>
      <xdr:colOff>151924</xdr:colOff>
      <xdr:row>351</xdr:row>
      <xdr:rowOff>9333</xdr:rowOff>
    </xdr:to>
    <xdr:pic>
      <xdr:nvPicPr>
        <xdr:cNvPr id="55" name="Picture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62"/>
        <a:stretch>
          <a:fillRect/>
        </a:stretch>
      </xdr:blipFill>
      <xdr:spPr>
        <a:xfrm>
          <a:off x="5486400" y="65341500"/>
          <a:ext cx="3809524" cy="1533333"/>
        </a:xfrm>
        <a:prstGeom prst="rect">
          <a:avLst/>
        </a:prstGeom>
      </xdr:spPr>
    </xdr:pic>
    <xdr:clientData/>
  </xdr:twoCellAnchor>
  <xdr:twoCellAnchor editAs="oneCell">
    <xdr:from>
      <xdr:col>16</xdr:col>
      <xdr:colOff>0</xdr:colOff>
      <xdr:row>343</xdr:row>
      <xdr:rowOff>0</xdr:rowOff>
    </xdr:from>
    <xdr:to>
      <xdr:col>19</xdr:col>
      <xdr:colOff>409295</xdr:colOff>
      <xdr:row>349</xdr:row>
      <xdr:rowOff>123667</xdr:rowOff>
    </xdr:to>
    <xdr:pic>
      <xdr:nvPicPr>
        <xdr:cNvPr id="56" name="Picture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63"/>
        <a:stretch>
          <a:fillRect/>
        </a:stretch>
      </xdr:blipFill>
      <xdr:spPr>
        <a:xfrm>
          <a:off x="9753600" y="65341500"/>
          <a:ext cx="2238095" cy="1266667"/>
        </a:xfrm>
        <a:prstGeom prst="rect">
          <a:avLst/>
        </a:prstGeom>
      </xdr:spPr>
    </xdr:pic>
    <xdr:clientData/>
  </xdr:twoCellAnchor>
  <xdr:twoCellAnchor editAs="oneCell">
    <xdr:from>
      <xdr:col>20</xdr:col>
      <xdr:colOff>0</xdr:colOff>
      <xdr:row>344</xdr:row>
      <xdr:rowOff>0</xdr:rowOff>
    </xdr:from>
    <xdr:to>
      <xdr:col>27</xdr:col>
      <xdr:colOff>418515</xdr:colOff>
      <xdr:row>359</xdr:row>
      <xdr:rowOff>66310</xdr:rowOff>
    </xdr:to>
    <xdr:pic>
      <xdr:nvPicPr>
        <xdr:cNvPr id="58" name="Picture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64"/>
        <a:stretch>
          <a:fillRect/>
        </a:stretch>
      </xdr:blipFill>
      <xdr:spPr>
        <a:xfrm>
          <a:off x="12192000" y="65532000"/>
          <a:ext cx="4685715" cy="2923810"/>
        </a:xfrm>
        <a:prstGeom prst="rect">
          <a:avLst/>
        </a:prstGeom>
      </xdr:spPr>
    </xdr:pic>
    <xdr:clientData/>
  </xdr:twoCellAnchor>
  <xdr:twoCellAnchor editAs="oneCell">
    <xdr:from>
      <xdr:col>20</xdr:col>
      <xdr:colOff>0</xdr:colOff>
      <xdr:row>362</xdr:row>
      <xdr:rowOff>0</xdr:rowOff>
    </xdr:from>
    <xdr:to>
      <xdr:col>27</xdr:col>
      <xdr:colOff>447086</xdr:colOff>
      <xdr:row>379</xdr:row>
      <xdr:rowOff>47215</xdr:rowOff>
    </xdr:to>
    <xdr:pic>
      <xdr:nvPicPr>
        <xdr:cNvPr id="62" name="Picture 61">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65"/>
        <a:stretch>
          <a:fillRect/>
        </a:stretch>
      </xdr:blipFill>
      <xdr:spPr>
        <a:xfrm>
          <a:off x="12192000" y="68961000"/>
          <a:ext cx="4714286" cy="3285715"/>
        </a:xfrm>
        <a:prstGeom prst="rect">
          <a:avLst/>
        </a:prstGeom>
      </xdr:spPr>
    </xdr:pic>
    <xdr:clientData/>
  </xdr:twoCellAnchor>
  <xdr:twoCellAnchor editAs="oneCell">
    <xdr:from>
      <xdr:col>20</xdr:col>
      <xdr:colOff>0</xdr:colOff>
      <xdr:row>381</xdr:row>
      <xdr:rowOff>0</xdr:rowOff>
    </xdr:from>
    <xdr:to>
      <xdr:col>27</xdr:col>
      <xdr:colOff>380419</xdr:colOff>
      <xdr:row>396</xdr:row>
      <xdr:rowOff>113929</xdr:rowOff>
    </xdr:to>
    <xdr:pic>
      <xdr:nvPicPr>
        <xdr:cNvPr id="63" name="Picture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6"/>
        <a:stretch>
          <a:fillRect/>
        </a:stretch>
      </xdr:blipFill>
      <xdr:spPr>
        <a:xfrm>
          <a:off x="12192000" y="72580500"/>
          <a:ext cx="4647619" cy="2971429"/>
        </a:xfrm>
        <a:prstGeom prst="rect">
          <a:avLst/>
        </a:prstGeom>
      </xdr:spPr>
    </xdr:pic>
    <xdr:clientData/>
  </xdr:twoCellAnchor>
  <xdr:twoCellAnchor editAs="oneCell">
    <xdr:from>
      <xdr:col>31</xdr:col>
      <xdr:colOff>0</xdr:colOff>
      <xdr:row>343</xdr:row>
      <xdr:rowOff>0</xdr:rowOff>
    </xdr:from>
    <xdr:to>
      <xdr:col>33</xdr:col>
      <xdr:colOff>609372</xdr:colOff>
      <xdr:row>354</xdr:row>
      <xdr:rowOff>94976</xdr:rowOff>
    </xdr:to>
    <xdr:pic>
      <xdr:nvPicPr>
        <xdr:cNvPr id="72" name="Picture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67"/>
        <a:stretch>
          <a:fillRect/>
        </a:stretch>
      </xdr:blipFill>
      <xdr:spPr>
        <a:xfrm>
          <a:off x="18897600" y="65341500"/>
          <a:ext cx="1828572" cy="2190476"/>
        </a:xfrm>
        <a:prstGeom prst="rect">
          <a:avLst/>
        </a:prstGeom>
      </xdr:spPr>
    </xdr:pic>
    <xdr:clientData/>
  </xdr:twoCellAnchor>
  <xdr:twoCellAnchor editAs="oneCell">
    <xdr:from>
      <xdr:col>37</xdr:col>
      <xdr:colOff>0</xdr:colOff>
      <xdr:row>343</xdr:row>
      <xdr:rowOff>0</xdr:rowOff>
    </xdr:from>
    <xdr:to>
      <xdr:col>40</xdr:col>
      <xdr:colOff>475962</xdr:colOff>
      <xdr:row>364</xdr:row>
      <xdr:rowOff>9024</xdr:rowOff>
    </xdr:to>
    <xdr:pic>
      <xdr:nvPicPr>
        <xdr:cNvPr id="73" name="Picture 72">
          <a:extLst>
            <a:ext uri="{FF2B5EF4-FFF2-40B4-BE49-F238E27FC236}">
              <a16:creationId xmlns:a16="http://schemas.microsoft.com/office/drawing/2014/main" id="{00000000-0008-0000-0100-000049000000}"/>
            </a:ext>
          </a:extLst>
        </xdr:cNvPr>
        <xdr:cNvPicPr>
          <a:picLocks noChangeAspect="1"/>
        </xdr:cNvPicPr>
      </xdr:nvPicPr>
      <xdr:blipFill>
        <a:blip xmlns:r="http://schemas.openxmlformats.org/officeDocument/2006/relationships" r:embed="rId68"/>
        <a:stretch>
          <a:fillRect/>
        </a:stretch>
      </xdr:blipFill>
      <xdr:spPr>
        <a:xfrm>
          <a:off x="22555200" y="65341500"/>
          <a:ext cx="2304762" cy="4009524"/>
        </a:xfrm>
        <a:prstGeom prst="rect">
          <a:avLst/>
        </a:prstGeom>
      </xdr:spPr>
    </xdr:pic>
    <xdr:clientData/>
  </xdr:twoCellAnchor>
  <xdr:twoCellAnchor editAs="oneCell">
    <xdr:from>
      <xdr:col>46</xdr:col>
      <xdr:colOff>0</xdr:colOff>
      <xdr:row>347</xdr:row>
      <xdr:rowOff>0</xdr:rowOff>
    </xdr:from>
    <xdr:to>
      <xdr:col>53</xdr:col>
      <xdr:colOff>580419</xdr:colOff>
      <xdr:row>365</xdr:row>
      <xdr:rowOff>151953</xdr:rowOff>
    </xdr:to>
    <xdr:pic>
      <xdr:nvPicPr>
        <xdr:cNvPr id="79" name="Picture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69"/>
        <a:stretch>
          <a:fillRect/>
        </a:stretch>
      </xdr:blipFill>
      <xdr:spPr>
        <a:xfrm>
          <a:off x="28041600" y="66103500"/>
          <a:ext cx="4847619" cy="3580953"/>
        </a:xfrm>
        <a:prstGeom prst="rect">
          <a:avLst/>
        </a:prstGeom>
      </xdr:spPr>
    </xdr:pic>
    <xdr:clientData/>
  </xdr:twoCellAnchor>
  <xdr:twoCellAnchor editAs="oneCell">
    <xdr:from>
      <xdr:col>0</xdr:col>
      <xdr:colOff>0</xdr:colOff>
      <xdr:row>402</xdr:row>
      <xdr:rowOff>0</xdr:rowOff>
    </xdr:from>
    <xdr:to>
      <xdr:col>8</xdr:col>
      <xdr:colOff>113677</xdr:colOff>
      <xdr:row>408</xdr:row>
      <xdr:rowOff>161762</xdr:rowOff>
    </xdr:to>
    <xdr:pic>
      <xdr:nvPicPr>
        <xdr:cNvPr id="80" name="Picture 79">
          <a:extLst>
            <a:ext uri="{FF2B5EF4-FFF2-40B4-BE49-F238E27FC236}">
              <a16:creationId xmlns:a16="http://schemas.microsoft.com/office/drawing/2014/main" id="{00000000-0008-0000-0100-000050000000}"/>
            </a:ext>
          </a:extLst>
        </xdr:cNvPr>
        <xdr:cNvPicPr>
          <a:picLocks noChangeAspect="1"/>
        </xdr:cNvPicPr>
      </xdr:nvPicPr>
      <xdr:blipFill>
        <a:blip xmlns:r="http://schemas.openxmlformats.org/officeDocument/2006/relationships" r:embed="rId70"/>
        <a:stretch>
          <a:fillRect/>
        </a:stretch>
      </xdr:blipFill>
      <xdr:spPr>
        <a:xfrm>
          <a:off x="0" y="76581000"/>
          <a:ext cx="4990477" cy="1304762"/>
        </a:xfrm>
        <a:prstGeom prst="rect">
          <a:avLst/>
        </a:prstGeom>
      </xdr:spPr>
    </xdr:pic>
    <xdr:clientData/>
  </xdr:twoCellAnchor>
  <xdr:twoCellAnchor editAs="oneCell">
    <xdr:from>
      <xdr:col>9</xdr:col>
      <xdr:colOff>0</xdr:colOff>
      <xdr:row>403</xdr:row>
      <xdr:rowOff>0</xdr:rowOff>
    </xdr:from>
    <xdr:to>
      <xdr:col>15</xdr:col>
      <xdr:colOff>599543</xdr:colOff>
      <xdr:row>411</xdr:row>
      <xdr:rowOff>142667</xdr:rowOff>
    </xdr:to>
    <xdr:pic>
      <xdr:nvPicPr>
        <xdr:cNvPr id="82" name="Picture 81">
          <a:extLst>
            <a:ext uri="{FF2B5EF4-FFF2-40B4-BE49-F238E27FC236}">
              <a16:creationId xmlns:a16="http://schemas.microsoft.com/office/drawing/2014/main" id="{00000000-0008-0000-0100-000052000000}"/>
            </a:ext>
          </a:extLst>
        </xdr:cNvPr>
        <xdr:cNvPicPr>
          <a:picLocks noChangeAspect="1"/>
        </xdr:cNvPicPr>
      </xdr:nvPicPr>
      <xdr:blipFill>
        <a:blip xmlns:r="http://schemas.openxmlformats.org/officeDocument/2006/relationships" r:embed="rId71"/>
        <a:stretch>
          <a:fillRect/>
        </a:stretch>
      </xdr:blipFill>
      <xdr:spPr>
        <a:xfrm>
          <a:off x="5486400" y="76771500"/>
          <a:ext cx="4257143" cy="1666667"/>
        </a:xfrm>
        <a:prstGeom prst="rect">
          <a:avLst/>
        </a:prstGeom>
      </xdr:spPr>
    </xdr:pic>
    <xdr:clientData/>
  </xdr:twoCellAnchor>
  <xdr:twoCellAnchor editAs="oneCell">
    <xdr:from>
      <xdr:col>34</xdr:col>
      <xdr:colOff>0</xdr:colOff>
      <xdr:row>405</xdr:row>
      <xdr:rowOff>0</xdr:rowOff>
    </xdr:from>
    <xdr:to>
      <xdr:col>46</xdr:col>
      <xdr:colOff>418134</xdr:colOff>
      <xdr:row>420</xdr:row>
      <xdr:rowOff>18691</xdr:rowOff>
    </xdr:to>
    <xdr:pic>
      <xdr:nvPicPr>
        <xdr:cNvPr id="94" name="Picture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72"/>
        <a:stretch>
          <a:fillRect/>
        </a:stretch>
      </xdr:blipFill>
      <xdr:spPr>
        <a:xfrm>
          <a:off x="20726400" y="77152500"/>
          <a:ext cx="7733334" cy="2876191"/>
        </a:xfrm>
        <a:prstGeom prst="rect">
          <a:avLst/>
        </a:prstGeom>
      </xdr:spPr>
    </xdr:pic>
    <xdr:clientData/>
  </xdr:twoCellAnchor>
  <xdr:twoCellAnchor editAs="oneCell">
    <xdr:from>
      <xdr:col>20</xdr:col>
      <xdr:colOff>0</xdr:colOff>
      <xdr:row>405</xdr:row>
      <xdr:rowOff>0</xdr:rowOff>
    </xdr:from>
    <xdr:to>
      <xdr:col>31</xdr:col>
      <xdr:colOff>227734</xdr:colOff>
      <xdr:row>418</xdr:row>
      <xdr:rowOff>152072</xdr:rowOff>
    </xdr:to>
    <xdr:pic>
      <xdr:nvPicPr>
        <xdr:cNvPr id="96" name="Picture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73"/>
        <a:stretch>
          <a:fillRect/>
        </a:stretch>
      </xdr:blipFill>
      <xdr:spPr>
        <a:xfrm>
          <a:off x="12192000" y="77152500"/>
          <a:ext cx="6933334" cy="2628572"/>
        </a:xfrm>
        <a:prstGeom prst="rect">
          <a:avLst/>
        </a:prstGeom>
      </xdr:spPr>
    </xdr:pic>
    <xdr:clientData/>
  </xdr:twoCellAnchor>
  <xdr:twoCellAnchor editAs="oneCell">
    <xdr:from>
      <xdr:col>49</xdr:col>
      <xdr:colOff>0</xdr:colOff>
      <xdr:row>405</xdr:row>
      <xdr:rowOff>0</xdr:rowOff>
    </xdr:from>
    <xdr:to>
      <xdr:col>69</xdr:col>
      <xdr:colOff>141334</xdr:colOff>
      <xdr:row>429</xdr:row>
      <xdr:rowOff>132762</xdr:rowOff>
    </xdr:to>
    <xdr:pic>
      <xdr:nvPicPr>
        <xdr:cNvPr id="98" name="Picture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74"/>
        <a:stretch>
          <a:fillRect/>
        </a:stretch>
      </xdr:blipFill>
      <xdr:spPr>
        <a:xfrm>
          <a:off x="29870400" y="77152500"/>
          <a:ext cx="12333334" cy="4704762"/>
        </a:xfrm>
        <a:prstGeom prst="rect">
          <a:avLst/>
        </a:prstGeom>
      </xdr:spPr>
    </xdr:pic>
    <xdr:clientData/>
  </xdr:twoCellAnchor>
  <xdr:twoCellAnchor editAs="oneCell">
    <xdr:from>
      <xdr:col>59</xdr:col>
      <xdr:colOff>0</xdr:colOff>
      <xdr:row>154</xdr:row>
      <xdr:rowOff>0</xdr:rowOff>
    </xdr:from>
    <xdr:to>
      <xdr:col>68</xdr:col>
      <xdr:colOff>599315</xdr:colOff>
      <xdr:row>175</xdr:row>
      <xdr:rowOff>85215</xdr:rowOff>
    </xdr:to>
    <xdr:pic>
      <xdr:nvPicPr>
        <xdr:cNvPr id="100" name="Picture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75"/>
        <a:stretch>
          <a:fillRect/>
        </a:stretch>
      </xdr:blipFill>
      <xdr:spPr>
        <a:xfrm>
          <a:off x="30480000" y="29337000"/>
          <a:ext cx="6085715" cy="4085715"/>
        </a:xfrm>
        <a:prstGeom prst="rect">
          <a:avLst/>
        </a:prstGeom>
      </xdr:spPr>
    </xdr:pic>
    <xdr:clientData/>
  </xdr:twoCellAnchor>
  <xdr:twoCellAnchor editAs="oneCell">
    <xdr:from>
      <xdr:col>50</xdr:col>
      <xdr:colOff>0</xdr:colOff>
      <xdr:row>154</xdr:row>
      <xdr:rowOff>0</xdr:rowOff>
    </xdr:from>
    <xdr:to>
      <xdr:col>57</xdr:col>
      <xdr:colOff>370896</xdr:colOff>
      <xdr:row>177</xdr:row>
      <xdr:rowOff>66119</xdr:rowOff>
    </xdr:to>
    <xdr:pic>
      <xdr:nvPicPr>
        <xdr:cNvPr id="102" name="Picture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76"/>
        <a:stretch>
          <a:fillRect/>
        </a:stretch>
      </xdr:blipFill>
      <xdr:spPr>
        <a:xfrm>
          <a:off x="30480000" y="29337000"/>
          <a:ext cx="4638096" cy="4447619"/>
        </a:xfrm>
        <a:prstGeom prst="rect">
          <a:avLst/>
        </a:prstGeom>
      </xdr:spPr>
    </xdr:pic>
    <xdr:clientData/>
  </xdr:twoCellAnchor>
  <xdr:twoCellAnchor editAs="oneCell">
    <xdr:from>
      <xdr:col>70</xdr:col>
      <xdr:colOff>0</xdr:colOff>
      <xdr:row>165</xdr:row>
      <xdr:rowOff>0</xdr:rowOff>
    </xdr:from>
    <xdr:to>
      <xdr:col>82</xdr:col>
      <xdr:colOff>522896</xdr:colOff>
      <xdr:row>175</xdr:row>
      <xdr:rowOff>180714</xdr:rowOff>
    </xdr:to>
    <xdr:pic>
      <xdr:nvPicPr>
        <xdr:cNvPr id="108" name="Picture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77"/>
        <a:stretch>
          <a:fillRect/>
        </a:stretch>
      </xdr:blipFill>
      <xdr:spPr>
        <a:xfrm>
          <a:off x="42672000" y="31432500"/>
          <a:ext cx="7838096" cy="2085714"/>
        </a:xfrm>
        <a:prstGeom prst="rect">
          <a:avLst/>
        </a:prstGeom>
      </xdr:spPr>
    </xdr:pic>
    <xdr:clientData/>
  </xdr:twoCellAnchor>
  <xdr:twoCellAnchor editAs="oneCell">
    <xdr:from>
      <xdr:col>70</xdr:col>
      <xdr:colOff>0</xdr:colOff>
      <xdr:row>154</xdr:row>
      <xdr:rowOff>0</xdr:rowOff>
    </xdr:from>
    <xdr:to>
      <xdr:col>79</xdr:col>
      <xdr:colOff>123124</xdr:colOff>
      <xdr:row>163</xdr:row>
      <xdr:rowOff>75976</xdr:rowOff>
    </xdr:to>
    <xdr:pic>
      <xdr:nvPicPr>
        <xdr:cNvPr id="110" name="Picture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78"/>
        <a:stretch>
          <a:fillRect/>
        </a:stretch>
      </xdr:blipFill>
      <xdr:spPr>
        <a:xfrm>
          <a:off x="42672000" y="29337000"/>
          <a:ext cx="5609524" cy="1790476"/>
        </a:xfrm>
        <a:prstGeom prst="rect">
          <a:avLst/>
        </a:prstGeom>
      </xdr:spPr>
    </xdr:pic>
    <xdr:clientData/>
  </xdr:twoCellAnchor>
  <xdr:twoCellAnchor editAs="oneCell">
    <xdr:from>
      <xdr:col>84</xdr:col>
      <xdr:colOff>0</xdr:colOff>
      <xdr:row>154</xdr:row>
      <xdr:rowOff>0</xdr:rowOff>
    </xdr:from>
    <xdr:to>
      <xdr:col>91</xdr:col>
      <xdr:colOff>561372</xdr:colOff>
      <xdr:row>176</xdr:row>
      <xdr:rowOff>85191</xdr:rowOff>
    </xdr:to>
    <xdr:pic>
      <xdr:nvPicPr>
        <xdr:cNvPr id="111" name="Picture 110">
          <a:extLst>
            <a:ext uri="{FF2B5EF4-FFF2-40B4-BE49-F238E27FC236}">
              <a16:creationId xmlns:a16="http://schemas.microsoft.com/office/drawing/2014/main" id="{00000000-0008-0000-0100-00006F000000}"/>
            </a:ext>
          </a:extLst>
        </xdr:cNvPr>
        <xdr:cNvPicPr>
          <a:picLocks noChangeAspect="1"/>
        </xdr:cNvPicPr>
      </xdr:nvPicPr>
      <xdr:blipFill>
        <a:blip xmlns:r="http://schemas.openxmlformats.org/officeDocument/2006/relationships" r:embed="rId79"/>
        <a:stretch>
          <a:fillRect/>
        </a:stretch>
      </xdr:blipFill>
      <xdr:spPr>
        <a:xfrm>
          <a:off x="51206400" y="29337000"/>
          <a:ext cx="4828572" cy="4276191"/>
        </a:xfrm>
        <a:prstGeom prst="rect">
          <a:avLst/>
        </a:prstGeom>
      </xdr:spPr>
    </xdr:pic>
    <xdr:clientData/>
  </xdr:twoCellAnchor>
  <xdr:twoCellAnchor editAs="oneCell">
    <xdr:from>
      <xdr:col>93</xdr:col>
      <xdr:colOff>0</xdr:colOff>
      <xdr:row>154</xdr:row>
      <xdr:rowOff>0</xdr:rowOff>
    </xdr:from>
    <xdr:to>
      <xdr:col>99</xdr:col>
      <xdr:colOff>380496</xdr:colOff>
      <xdr:row>161</xdr:row>
      <xdr:rowOff>47452</xdr:rowOff>
    </xdr:to>
    <xdr:pic>
      <xdr:nvPicPr>
        <xdr:cNvPr id="112" name="Picture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80"/>
        <a:stretch>
          <a:fillRect/>
        </a:stretch>
      </xdr:blipFill>
      <xdr:spPr>
        <a:xfrm>
          <a:off x="56692800" y="29337000"/>
          <a:ext cx="4038096" cy="1380952"/>
        </a:xfrm>
        <a:prstGeom prst="rect">
          <a:avLst/>
        </a:prstGeom>
      </xdr:spPr>
    </xdr:pic>
    <xdr:clientData/>
  </xdr:twoCellAnchor>
  <xdr:twoCellAnchor editAs="oneCell">
    <xdr:from>
      <xdr:col>101</xdr:col>
      <xdr:colOff>0</xdr:colOff>
      <xdr:row>154</xdr:row>
      <xdr:rowOff>0</xdr:rowOff>
    </xdr:from>
    <xdr:to>
      <xdr:col>113</xdr:col>
      <xdr:colOff>560991</xdr:colOff>
      <xdr:row>180</xdr:row>
      <xdr:rowOff>37477</xdr:rowOff>
    </xdr:to>
    <xdr:pic>
      <xdr:nvPicPr>
        <xdr:cNvPr id="115" name="Picture 114">
          <a:extLst>
            <a:ext uri="{FF2B5EF4-FFF2-40B4-BE49-F238E27FC236}">
              <a16:creationId xmlns:a16="http://schemas.microsoft.com/office/drawing/2014/main" id="{00000000-0008-0000-0100-000073000000}"/>
            </a:ext>
          </a:extLst>
        </xdr:cNvPr>
        <xdr:cNvPicPr>
          <a:picLocks noChangeAspect="1"/>
        </xdr:cNvPicPr>
      </xdr:nvPicPr>
      <xdr:blipFill>
        <a:blip xmlns:r="http://schemas.openxmlformats.org/officeDocument/2006/relationships" r:embed="rId81"/>
        <a:stretch>
          <a:fillRect/>
        </a:stretch>
      </xdr:blipFill>
      <xdr:spPr>
        <a:xfrm>
          <a:off x="61569600" y="29337000"/>
          <a:ext cx="7876191" cy="4990477"/>
        </a:xfrm>
        <a:prstGeom prst="rect">
          <a:avLst/>
        </a:prstGeom>
      </xdr:spPr>
    </xdr:pic>
    <xdr:clientData/>
  </xdr:twoCellAnchor>
  <xdr:twoCellAnchor editAs="oneCell">
    <xdr:from>
      <xdr:col>115</xdr:col>
      <xdr:colOff>0</xdr:colOff>
      <xdr:row>154</xdr:row>
      <xdr:rowOff>0</xdr:rowOff>
    </xdr:from>
    <xdr:to>
      <xdr:col>124</xdr:col>
      <xdr:colOff>142172</xdr:colOff>
      <xdr:row>159</xdr:row>
      <xdr:rowOff>47500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82"/>
        <a:stretch>
          <a:fillRect/>
        </a:stretch>
      </xdr:blipFill>
      <xdr:spPr>
        <a:xfrm>
          <a:off x="70104000" y="29337000"/>
          <a:ext cx="5628572" cy="1000000"/>
        </a:xfrm>
        <a:prstGeom prst="rect">
          <a:avLst/>
        </a:prstGeom>
      </xdr:spPr>
    </xdr:pic>
    <xdr:clientData/>
  </xdr:twoCellAnchor>
  <xdr:twoCellAnchor editAs="oneCell">
    <xdr:from>
      <xdr:col>125</xdr:col>
      <xdr:colOff>0</xdr:colOff>
      <xdr:row>154</xdr:row>
      <xdr:rowOff>0</xdr:rowOff>
    </xdr:from>
    <xdr:to>
      <xdr:col>136</xdr:col>
      <xdr:colOff>65829</xdr:colOff>
      <xdr:row>162</xdr:row>
      <xdr:rowOff>85524</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83"/>
        <a:stretch>
          <a:fillRect/>
        </a:stretch>
      </xdr:blipFill>
      <xdr:spPr>
        <a:xfrm>
          <a:off x="76200000" y="29337000"/>
          <a:ext cx="6771429" cy="16095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6</xdr:col>
      <xdr:colOff>34293</xdr:colOff>
      <xdr:row>4</xdr:row>
      <xdr:rowOff>10886</xdr:rowOff>
    </xdr:from>
    <xdr:to>
      <xdr:col>9</xdr:col>
      <xdr:colOff>435429</xdr:colOff>
      <xdr:row>22</xdr:row>
      <xdr:rowOff>140971</xdr:rowOff>
    </xdr:to>
    <xdr:graphicFrame macro="">
      <xdr:nvGraphicFramePr>
        <xdr:cNvPr id="2" name="Chart 1">
          <a:extLst>
            <a:ext uri="{FF2B5EF4-FFF2-40B4-BE49-F238E27FC236}">
              <a16:creationId xmlns:a16="http://schemas.microsoft.com/office/drawing/2014/main" id="{85C6B397-2FE6-43F0-9B16-EB425F92B6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54428</xdr:colOff>
      <xdr:row>12</xdr:row>
      <xdr:rowOff>0</xdr:rowOff>
    </xdr:from>
    <xdr:to>
      <xdr:col>23</xdr:col>
      <xdr:colOff>217715</xdr:colOff>
      <xdr:row>22</xdr:row>
      <xdr:rowOff>163285</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167640</xdr:colOff>
          <xdr:row>0</xdr:row>
          <xdr:rowOff>53340</xdr:rowOff>
        </xdr:from>
        <xdr:to>
          <xdr:col>1</xdr:col>
          <xdr:colOff>15240</xdr:colOff>
          <xdr:row>1</xdr:row>
          <xdr:rowOff>76200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F00-000002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twoCellAnchor>
    <xdr:from>
      <xdr:col>0</xdr:col>
      <xdr:colOff>0</xdr:colOff>
      <xdr:row>6220</xdr:row>
      <xdr:rowOff>0</xdr:rowOff>
    </xdr:from>
    <xdr:to>
      <xdr:col>5</xdr:col>
      <xdr:colOff>449580</xdr:colOff>
      <xdr:row>6239</xdr:row>
      <xdr:rowOff>6</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seph D" refreshedDate="42768.058603472222" createdVersion="3" refreshedVersion="6" minRefreshableVersion="3" recordCount="34">
  <cacheSource type="worksheet">
    <worksheetSource name="DataArea"/>
  </cacheSource>
  <cacheFields count="11">
    <cacheField name="name" numFmtId="0">
      <sharedItems/>
    </cacheField>
    <cacheField name="m100" numFmtId="0">
      <sharedItems containsSemiMixedTypes="0" containsString="0" containsNumber="1" minValue="10.62" maxValue="12.12"/>
    </cacheField>
    <cacheField name="longjump" numFmtId="0">
      <sharedItems containsSemiMixedTypes="0" containsString="0" containsNumber="1" minValue="5.83" maxValue="7.72"/>
    </cacheField>
    <cacheField name="shotput" numFmtId="0">
      <sharedItems containsSemiMixedTypes="0" containsString="0" containsNumber="1" minValue="9.7100000000000009" maxValue="16.600000000000001"/>
    </cacheField>
    <cacheField name="highjump" numFmtId="0">
      <sharedItems containsSemiMixedTypes="0" containsString="0" containsNumber="1" minValue="1.7" maxValue="2.27"/>
    </cacheField>
    <cacheField name="m400" numFmtId="0">
      <sharedItems containsSemiMixedTypes="0" containsString="0" containsNumber="1" minValue="29.47" maxValue="52.32"/>
    </cacheField>
    <cacheField name="m110" numFmtId="0">
      <sharedItems containsSemiMixedTypes="0" containsString="0" containsNumber="1" minValue="14.18" maxValue="17.05"/>
    </cacheField>
    <cacheField name="discus" numFmtId="0">
      <sharedItems containsSemiMixedTypes="0" containsString="0" containsNumber="1" minValue="27.1" maxValue="50.66"/>
    </cacheField>
    <cacheField name="polevault" numFmtId="0">
      <sharedItems containsSemiMixedTypes="0" containsString="0" containsNumber="1" minValue="2.6" maxValue="5.7"/>
    </cacheField>
    <cacheField name="javelin" numFmtId="0">
      <sharedItems containsSemiMixedTypes="0" containsString="0" containsNumber="1" minValue="39.1" maxValue="72.599999999999994"/>
    </cacheField>
    <cacheField name="m1500" numFmtId="0">
      <sharedItems containsSemiMixedTypes="0" containsString="0" containsNumber="1" minValue="256.64" maxValue="303.1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4">
  <r>
    <s v="Schenk"/>
    <n v="11.25"/>
    <n v="7.43"/>
    <n v="15.48"/>
    <n v="2.27"/>
    <n v="48.9"/>
    <n v="15.13"/>
    <n v="49.28"/>
    <n v="4.7"/>
    <n v="61.32"/>
    <n v="268.95"/>
  </r>
  <r>
    <s v="Voss"/>
    <n v="10.87"/>
    <n v="7.45"/>
    <n v="14.97"/>
    <n v="1.97"/>
    <n v="47.71"/>
    <n v="14.46"/>
    <n v="44.36"/>
    <n v="5.0999999999999996"/>
    <n v="61.76"/>
    <n v="273.02"/>
  </r>
  <r>
    <s v="Steen"/>
    <n v="11.18"/>
    <n v="7.44"/>
    <n v="14.2"/>
    <n v="1.97"/>
    <n v="48.29"/>
    <n v="14.81"/>
    <n v="43.66"/>
    <n v="5.2"/>
    <n v="64.16"/>
    <n v="263.2"/>
  </r>
  <r>
    <s v="Thompson"/>
    <n v="10.62"/>
    <n v="7.38"/>
    <n v="15.02"/>
    <n v="2.0299999999999998"/>
    <n v="49.06"/>
    <n v="14.72"/>
    <n v="44.8"/>
    <n v="4.9000000000000004"/>
    <n v="64.040000000000006"/>
    <n v="285.11"/>
  </r>
  <r>
    <s v="Blondel"/>
    <n v="11.02"/>
    <n v="7.43"/>
    <n v="12.92"/>
    <n v="1.97"/>
    <n v="47.44"/>
    <n v="14.4"/>
    <n v="41.2"/>
    <n v="5.2"/>
    <n v="57.46"/>
    <n v="256.64"/>
  </r>
  <r>
    <s v="Plaziat"/>
    <n v="10.83"/>
    <n v="7.72"/>
    <n v="13.58"/>
    <n v="2.12"/>
    <n v="48.34"/>
    <n v="14.18"/>
    <n v="43.06"/>
    <n v="4.9000000000000004"/>
    <n v="52.18"/>
    <n v="274.07"/>
  </r>
  <r>
    <s v="Bright"/>
    <n v="11.18"/>
    <n v="7.05"/>
    <n v="14.12"/>
    <n v="2.06"/>
    <n v="49.34"/>
    <n v="14.39"/>
    <n v="41.68"/>
    <n v="5.7"/>
    <n v="61.6"/>
    <n v="291.2"/>
  </r>
  <r>
    <s v="De_Wit"/>
    <n v="11.05"/>
    <n v="6.95"/>
    <n v="15.34"/>
    <n v="2"/>
    <n v="48.21"/>
    <n v="14.36"/>
    <n v="41.32"/>
    <n v="4.8"/>
    <n v="63"/>
    <n v="265.86"/>
  </r>
  <r>
    <s v="Johnson"/>
    <n v="11.15"/>
    <n v="7.12"/>
    <n v="14.52"/>
    <n v="2.0299999999999998"/>
    <n v="49.15"/>
    <n v="14.66"/>
    <n v="42.36"/>
    <n v="4.9000000000000004"/>
    <n v="66.459999999999994"/>
    <n v="269.62"/>
  </r>
  <r>
    <s v="Tarnovetsky"/>
    <n v="11.23"/>
    <n v="7.28"/>
    <n v="15.25"/>
    <n v="1.97"/>
    <n v="48.6"/>
    <n v="14.76"/>
    <n v="48.02"/>
    <n v="5.2"/>
    <n v="59.48"/>
    <n v="292.24"/>
  </r>
  <r>
    <s v="Keskitaio"/>
    <n v="10.94"/>
    <n v="7.45"/>
    <n v="15.34"/>
    <n v="1.97"/>
    <n v="49.94"/>
    <n v="14.25"/>
    <n v="41.86"/>
    <n v="4.8"/>
    <n v="66.64"/>
    <n v="295.89"/>
  </r>
  <r>
    <s v="Gaehwiler"/>
    <n v="11.18"/>
    <n v="7.34"/>
    <n v="14.48"/>
    <n v="1.94"/>
    <n v="49.02"/>
    <n v="15.11"/>
    <n v="42.76"/>
    <n v="4.7"/>
    <n v="65.84"/>
    <n v="256.74"/>
  </r>
  <r>
    <s v="Szabo"/>
    <n v="11.02"/>
    <n v="7.29"/>
    <n v="12.92"/>
    <n v="2.06"/>
    <n v="48.23"/>
    <n v="14.94"/>
    <n v="39.54"/>
    <n v="5"/>
    <n v="56.8"/>
    <n v="257.85000000000002"/>
  </r>
  <r>
    <s v="Smith"/>
    <n v="10.99"/>
    <n v="7.37"/>
    <n v="13.61"/>
    <n v="1.97"/>
    <n v="47.83"/>
    <n v="14.7"/>
    <n v="43.88"/>
    <n v="4.3"/>
    <n v="66.540000000000006"/>
    <n v="268.97000000000003"/>
  </r>
  <r>
    <s v="Shirley"/>
    <n v="11.03"/>
    <n v="7.45"/>
    <n v="14.2"/>
    <n v="1.97"/>
    <n v="48.94"/>
    <n v="15.44"/>
    <n v="41.66"/>
    <n v="4.7"/>
    <n v="64"/>
    <n v="267.48"/>
  </r>
  <r>
    <s v="Poelman"/>
    <n v="11.09"/>
    <n v="7.08"/>
    <n v="14.51"/>
    <n v="2.0299999999999998"/>
    <n v="49.89"/>
    <n v="14.78"/>
    <n v="43.2"/>
    <n v="4.9000000000000004"/>
    <n v="57.18"/>
    <n v="268.54000000000002"/>
  </r>
  <r>
    <s v="Olander"/>
    <n v="11.46"/>
    <n v="6.75"/>
    <n v="16.07"/>
    <n v="2"/>
    <n v="51.28"/>
    <n v="16.059999999999999"/>
    <n v="50.66"/>
    <n v="4.8"/>
    <n v="72.599999999999994"/>
    <n v="302.42"/>
  </r>
  <r>
    <s v="Freimuth"/>
    <n v="11.57"/>
    <n v="7"/>
    <n v="16.600000000000001"/>
    <n v="1.94"/>
    <n v="49.84"/>
    <n v="15"/>
    <n v="46.66"/>
    <n v="4.9000000000000004"/>
    <n v="60.2"/>
    <n v="286.04000000000002"/>
  </r>
  <r>
    <s v="Warming"/>
    <n v="11.07"/>
    <n v="7.04"/>
    <n v="13.41"/>
    <n v="1.94"/>
    <n v="47.97"/>
    <n v="14.96"/>
    <n v="40.380000000000003"/>
    <n v="4.5"/>
    <n v="51.5"/>
    <n v="262.41000000000003"/>
  </r>
  <r>
    <s v="Hraban"/>
    <n v="10.89"/>
    <n v="7.07"/>
    <n v="15.84"/>
    <n v="1.79"/>
    <n v="49.68"/>
    <n v="15.38"/>
    <n v="45.32"/>
    <n v="4.9000000000000004"/>
    <n v="60.48"/>
    <n v="277.83999999999997"/>
  </r>
  <r>
    <s v="Werthner"/>
    <n v="11.52"/>
    <n v="7.36"/>
    <n v="13.93"/>
    <n v="1.94"/>
    <n v="49.99"/>
    <n v="15.64"/>
    <n v="38.82"/>
    <n v="4.5999999999999996"/>
    <n v="67.040000000000006"/>
    <n v="266.42"/>
  </r>
  <r>
    <s v="Gugler"/>
    <n v="11.49"/>
    <n v="7.02"/>
    <n v="13.8"/>
    <n v="2.0299999999999998"/>
    <n v="50.6"/>
    <n v="15.22"/>
    <n v="39.08"/>
    <n v="4.7"/>
    <n v="60.92"/>
    <n v="262.93"/>
  </r>
  <r>
    <s v="Penalver"/>
    <n v="11.38"/>
    <n v="7.08"/>
    <n v="14.31"/>
    <n v="2"/>
    <n v="50.24"/>
    <n v="14.97"/>
    <n v="46.34"/>
    <n v="4.4000000000000004"/>
    <n v="55.68"/>
    <n v="272.68"/>
  </r>
  <r>
    <s v="Kruger"/>
    <n v="11.3"/>
    <n v="6.97"/>
    <n v="13.23"/>
    <n v="2.15"/>
    <n v="49.98"/>
    <n v="15.38"/>
    <n v="38.72"/>
    <n v="4.5999999999999996"/>
    <n v="54.34"/>
    <n v="277.83999999999997"/>
  </r>
  <r>
    <s v="Lee_Fu_An"/>
    <n v="11"/>
    <n v="7.23"/>
    <n v="13.15"/>
    <n v="2.0299999999999998"/>
    <n v="49.73"/>
    <n v="14.96"/>
    <n v="38.06"/>
    <n v="4.5"/>
    <n v="52.82"/>
    <n v="285.57"/>
  </r>
  <r>
    <s v="Mellado"/>
    <n v="11.33"/>
    <n v="6.83"/>
    <n v="11.63"/>
    <n v="2.06"/>
    <n v="48.37"/>
    <n v="15.39"/>
    <n v="37.520000000000003"/>
    <n v="4.5999999999999996"/>
    <n v="55.42"/>
    <n v="270.07"/>
  </r>
  <r>
    <s v="Moser"/>
    <n v="11.1"/>
    <n v="6.98"/>
    <n v="12.69"/>
    <n v="1.82"/>
    <n v="48.63"/>
    <n v="15.13"/>
    <n v="38.04"/>
    <n v="4.7"/>
    <n v="49.52"/>
    <n v="261.89999999999998"/>
  </r>
  <r>
    <s v="Valenta"/>
    <n v="11.51"/>
    <n v="7.01"/>
    <n v="14.17"/>
    <n v="1.94"/>
    <n v="51.16"/>
    <n v="15.18"/>
    <n v="45.84"/>
    <n v="4.5999999999999996"/>
    <n v="56.28"/>
    <n v="303.17"/>
  </r>
  <r>
    <s v="Oconnel"/>
    <n v="11.26"/>
    <n v="6.9"/>
    <n v="12.41"/>
    <n v="1.88"/>
    <n v="48.24"/>
    <n v="15.61"/>
    <n v="38.020000000000003"/>
    <n v="4.4000000000000004"/>
    <n v="52.68"/>
    <n v="272.06"/>
  </r>
  <r>
    <s v="Richards"/>
    <n v="11.5"/>
    <n v="7.09"/>
    <n v="12.94"/>
    <n v="1.82"/>
    <n v="29.47"/>
    <n v="15.56"/>
    <n v="42.32"/>
    <n v="4.5"/>
    <n v="53.5"/>
    <n v="293.85000000000002"/>
  </r>
  <r>
    <s v="Gong"/>
    <n v="11.43"/>
    <n v="6.22"/>
    <n v="13.98"/>
    <n v="1.91"/>
    <n v="51.25"/>
    <n v="15.88"/>
    <n v="46.18"/>
    <n v="4.5999999999999996"/>
    <n v="57.84"/>
    <n v="294.99"/>
  </r>
  <r>
    <s v="Miller"/>
    <n v="11.47"/>
    <n v="6.43"/>
    <n v="12.33"/>
    <n v="1.94"/>
    <n v="50.3"/>
    <n v="15"/>
    <n v="38.72"/>
    <n v="4"/>
    <n v="57.26"/>
    <n v="293.72000000000003"/>
  </r>
  <r>
    <s v="Kwang_LK"/>
    <n v="11.57"/>
    <n v="7.19"/>
    <n v="10.27"/>
    <n v="1.91"/>
    <n v="50.71"/>
    <n v="16.2"/>
    <n v="34.36"/>
    <n v="4.0999999999999996"/>
    <n v="54.94"/>
    <n v="269.98"/>
  </r>
  <r>
    <s v="Kunwar"/>
    <n v="12.12"/>
    <n v="5.83"/>
    <n v="9.7100000000000009"/>
    <n v="1.7"/>
    <n v="52.32"/>
    <n v="17.05"/>
    <n v="27.1"/>
    <n v="2.6"/>
    <n v="39.1"/>
    <n v="281.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Area" cacheId="4"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location ref="N5:P22" firstHeaderRow="1" firstDataRow="1" firstDataCol="0"/>
  <pivotFields count="11">
    <pivotField showAll="0"/>
    <pivotField showAll="0"/>
    <pivotField showAll="0"/>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pivotTableDefinition>
</file>

<file path=xl/queryTables/queryTable1.xml><?xml version="1.0" encoding="utf-8"?>
<queryTable xmlns="http://schemas.openxmlformats.org/spreadsheetml/2006/main" name="vowel.train"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vowel.train_1" connectionId="2" autoFormatId="16" applyNumberFormats="0" applyBorderFormats="0" applyFontFormats="1" applyPatternFormats="1" applyAlignmentFormats="0" applyWidthHeightFormats="0"/>
</file>

<file path=xl/tables/table1.xml><?xml version="1.0" encoding="utf-8"?>
<table xmlns="http://schemas.openxmlformats.org/spreadsheetml/2006/main" id="5" name="DataArea" displayName="DataArea" ref="A5:K39" totalsRowShown="0">
  <autoFilter ref="A5:K39"/>
  <tableColumns count="11">
    <tableColumn id="1" name="name"/>
    <tableColumn id="2" name="m100"/>
    <tableColumn id="3" name="longjump"/>
    <tableColumn id="4" name="shotput"/>
    <tableColumn id="5" name="highjump"/>
    <tableColumn id="6" name="m400"/>
    <tableColumn id="7" name="m110"/>
    <tableColumn id="8" name="discus"/>
    <tableColumn id="9" name="polevault"/>
    <tableColumn id="10" name="javelin"/>
    <tableColumn id="11" name="m1500"/>
  </tableColumns>
  <tableStyleInfo name="TableStyleMedium2" showFirstColumn="0" showLastColumn="0" showRowStripes="1" showColumnStripes="0"/>
</table>
</file>

<file path=xl/tables/table2.xml><?xml version="1.0" encoding="utf-8"?>
<table xmlns="http://schemas.openxmlformats.org/spreadsheetml/2006/main" id="4" name="DataArea_Tsq" displayName="DataArea_Tsq" ref="B4:E32" totalsRowShown="0" headerRowDxfId="2" dataDxfId="1">
  <autoFilter ref="B4:E32"/>
  <tableColumns count="4">
    <tableColumn id="1" name="N" dataDxfId="6"/>
    <tableColumn id="2" name="E" dataDxfId="5"/>
    <tableColumn id="3" name="S" dataDxfId="4"/>
    <tableColumn id="4" name="W" dataDxfId="3"/>
  </tableColumns>
  <tableStyleInfo name="TableStyleMedium2" showFirstColumn="0" showLastColumn="0" showRowStripes="1" showColumnStripes="0"/>
</table>
</file>

<file path=xl/tables/table3.xml><?xml version="1.0" encoding="utf-8"?>
<table xmlns="http://schemas.openxmlformats.org/spreadsheetml/2006/main" id="24" name="DataArea_PC" displayName="DataArea_PC" ref="B4:J58" totalsRowShown="0">
  <autoFilter ref="B4:J58"/>
  <tableColumns count="9">
    <tableColumn id="1" name="country"/>
    <tableColumn id="2" name="m100"/>
    <tableColumn id="3" name="m200"/>
    <tableColumn id="4" name="m400"/>
    <tableColumn id="5" name="m800"/>
    <tableColumn id="6" name="m1500"/>
    <tableColumn id="7" name="m5000"/>
    <tableColumn id="8" name="m10000"/>
    <tableColumn id="9" name="marathon"/>
  </tableColumns>
  <tableStyleInfo name="TableStyleMedium2" showFirstColumn="0" showLastColumn="0" showRowStripes="1" showColumnStripes="0"/>
</table>
</file>

<file path=xl/tables/table4.xml><?xml version="1.0" encoding="utf-8"?>
<table xmlns="http://schemas.openxmlformats.org/spreadsheetml/2006/main" id="45" name="PC" displayName="PC" ref="N30:U84" totalsRowShown="0">
  <autoFilter ref="N30:U84"/>
  <tableColumns count="8">
    <tableColumn id="1" name="PC1"/>
    <tableColumn id="2" name="PC2"/>
    <tableColumn id="3" name="PC3"/>
    <tableColumn id="4" name="PC4"/>
    <tableColumn id="5" name="PC5"/>
    <tableColumn id="6" name="PC6"/>
    <tableColumn id="7" name="PC7"/>
    <tableColumn id="8" name="PC8"/>
  </tableColumns>
  <tableStyleInfo name="TableStyleMedium2" showFirstColumn="0" showLastColumn="0" showRowStripes="1" showColumnStripes="0"/>
</table>
</file>

<file path=xl/tables/table5.xml><?xml version="1.0" encoding="utf-8"?>
<table xmlns="http://schemas.openxmlformats.org/spreadsheetml/2006/main" id="46" name="PC_Stu" displayName="PC_Stu" ref="Y30:AF84" totalsRowShown="0">
  <autoFilter ref="Y30:AF84"/>
  <tableColumns count="8">
    <tableColumn id="1" name="PC_Stu1"/>
    <tableColumn id="2" name="PC_Stu2"/>
    <tableColumn id="3" name="PC_Stu3"/>
    <tableColumn id="4" name="PC_Stu4"/>
    <tableColumn id="5" name="PC_Stu5"/>
    <tableColumn id="6" name="PC_Stu6"/>
    <tableColumn id="7" name="PC_Stu7"/>
    <tableColumn id="8" name="PC_Stu8"/>
  </tableColumns>
  <tableStyleInfo name="TableStyleMedium2" showFirstColumn="0" showLastColumn="0" showRowStripes="1" showColumnStripes="0"/>
</table>
</file>

<file path=xl/tables/table6.xml><?xml version="1.0" encoding="utf-8"?>
<table xmlns="http://schemas.openxmlformats.org/spreadsheetml/2006/main" id="6" name="DataArea_Factor" displayName="DataArea_Factor" ref="B4:L38" totalsRowShown="0">
  <autoFilter ref="B4:L38"/>
  <tableColumns count="11">
    <tableColumn id="1" name="name"/>
    <tableColumn id="2" name="m100"/>
    <tableColumn id="3" name="longjump"/>
    <tableColumn id="4" name="shotput"/>
    <tableColumn id="5" name="highjump"/>
    <tableColumn id="6" name="m400"/>
    <tableColumn id="7" name="m110"/>
    <tableColumn id="8" name="discus"/>
    <tableColumn id="9" name="polevault"/>
    <tableColumn id="10" name="javelin"/>
    <tableColumn id="11" name="m1500"/>
  </tableColumns>
  <tableStyleInfo name="TableStyleMedium2" showFirstColumn="0" showLastColumn="0" showRowStripes="1" showColumnStripes="0"/>
</table>
</file>

<file path=xl/tables/table7.xml><?xml version="1.0" encoding="utf-8"?>
<table xmlns="http://schemas.openxmlformats.org/spreadsheetml/2006/main" id="3" name="tblSettingsMixtureModelType" displayName="tblSettingsMixtureModelType" ref="A1:C9" totalsRowShown="0">
  <autoFilter ref="A1:C9"/>
  <tableColumns count="3">
    <tableColumn id="1" name="Name"/>
    <tableColumn id="2" name="Component Conditional Density"/>
    <tableColumn id="3" name="Mixing Density"/>
  </tableColumns>
  <tableStyleInfo name="TableStyleMedium2" showFirstColumn="0" showLastColumn="0" showRowStripes="1" showColumnStripes="0"/>
</table>
</file>

<file path=xl/tables/table8.xml><?xml version="1.0" encoding="utf-8"?>
<table xmlns="http://schemas.openxmlformats.org/spreadsheetml/2006/main" id="8" name="tblSettingsData" displayName="tblSettingsData" ref="E1:F44" totalsRowShown="0">
  <autoFilter ref="E1:F44"/>
  <sortState ref="E2:F42">
    <sortCondition ref="E1:E42"/>
  </sortState>
  <tableColumns count="2">
    <tableColumn id="1" name="Datatable name"/>
    <tableColumn id="2" name="Datatable Address"/>
  </tableColumns>
  <tableStyleInfo name="TableStyleMedium2" showFirstColumn="0" showLastColumn="0" showRowStripes="1" showColumnStripes="0"/>
</table>
</file>

<file path=xl/tables/table9.xml><?xml version="1.0" encoding="utf-8"?>
<table xmlns="http://schemas.openxmlformats.org/spreadsheetml/2006/main" id="1" name="tblSettingsRand" displayName="tblSettingsRand" ref="H1:T2" totalsRowShown="0">
  <autoFilter ref="H1:T2"/>
  <tableColumns count="13">
    <tableColumn id="1" name="Distribution"/>
    <tableColumn id="8" name="Fun"/>
    <tableColumn id="2" name="nPar"/>
    <tableColumn id="3" name="Par1"/>
    <tableColumn id="4" name="Par2"/>
    <tableColumn id="5" name="Par3"/>
    <tableColumn id="6" name="Par4"/>
    <tableColumn id="7" name="Par5"/>
    <tableColumn id="9" name="Par1Comm"/>
    <tableColumn id="10" name="Par2Comm"/>
    <tableColumn id="11" name="Par3Comm"/>
    <tableColumn id="12" name="Par4Comm"/>
    <tableColumn id="13" name="Par1Comm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2.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omments" Target="../comments10.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13.vml"/><Relationship Id="rId1" Type="http://schemas.openxmlformats.org/officeDocument/2006/relationships/drawing" Target="../drawings/drawing5.xml"/><Relationship Id="rId5" Type="http://schemas.openxmlformats.org/officeDocument/2006/relationships/queryTable" Target="../queryTables/queryTable2.xml"/><Relationship Id="rId4" Type="http://schemas.openxmlformats.org/officeDocument/2006/relationships/queryTable" Target="../queryTables/queryTable1.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ivot">
    <tabColor rgb="FFFFC000"/>
  </sheetPr>
  <dimension ref="A1:R39"/>
  <sheetViews>
    <sheetView showGridLines="0" zoomScale="70" zoomScaleNormal="70" workbookViewId="0">
      <pane ySplit="4" topLeftCell="A5" activePane="bottomLeft" state="frozen"/>
      <selection pane="bottomLeft" activeCell="N5" sqref="N5"/>
    </sheetView>
  </sheetViews>
  <sheetFormatPr defaultColWidth="8.77734375" defaultRowHeight="14.4" x14ac:dyDescent="0.3"/>
  <cols>
    <col min="1" max="2" width="9.21875" customWidth="1"/>
    <col min="3" max="3" width="11.109375" customWidth="1"/>
    <col min="4" max="4" width="9.88671875" customWidth="1"/>
    <col min="5" max="5" width="11.109375" customWidth="1"/>
    <col min="6" max="8" width="9.21875" customWidth="1"/>
    <col min="9" max="9" width="11.109375" customWidth="1"/>
    <col min="10" max="18" width="9.21875" customWidth="1"/>
    <col min="19" max="20" width="9.109375" customWidth="1"/>
    <col min="22" max="22" width="9.33203125" customWidth="1"/>
  </cols>
  <sheetData>
    <row r="1" spans="1:18" ht="25.5" customHeight="1" x14ac:dyDescent="0.3">
      <c r="A1" s="144" t="s">
        <v>114</v>
      </c>
      <c r="B1" s="144"/>
      <c r="C1" s="144"/>
      <c r="D1" s="16" t="s">
        <v>29</v>
      </c>
      <c r="E1" s="16" t="s">
        <v>26</v>
      </c>
      <c r="F1" s="145" t="s">
        <v>62</v>
      </c>
      <c r="G1" s="145"/>
      <c r="H1" s="146" t="s">
        <v>124</v>
      </c>
      <c r="I1" s="146"/>
      <c r="J1" s="147" t="s">
        <v>64</v>
      </c>
      <c r="K1" s="147"/>
      <c r="L1" s="143" t="s">
        <v>662</v>
      </c>
      <c r="M1" s="143"/>
      <c r="P1" s="100" t="s">
        <v>663</v>
      </c>
      <c r="R1" s="101" t="s">
        <v>0</v>
      </c>
    </row>
    <row r="2" spans="1:18" ht="23.25" customHeight="1" x14ac:dyDescent="0.3">
      <c r="A2" s="144"/>
      <c r="B2" s="144"/>
      <c r="C2" s="144"/>
      <c r="D2" s="32">
        <f>ROWS(DataArea[])</f>
        <v>34</v>
      </c>
      <c r="E2" s="32">
        <f>COLUMNS(DataArea[])</f>
        <v>11</v>
      </c>
      <c r="F2" s="145"/>
      <c r="G2" s="145"/>
      <c r="H2" s="146"/>
      <c r="I2" s="146"/>
      <c r="J2" s="147"/>
      <c r="K2" s="147"/>
      <c r="L2" s="143"/>
      <c r="M2" s="143"/>
    </row>
    <row r="3" spans="1:18" ht="15" customHeight="1" x14ac:dyDescent="0.3"/>
    <row r="5" spans="1:18" x14ac:dyDescent="0.3">
      <c r="A5" t="s">
        <v>394</v>
      </c>
      <c r="B5" t="s">
        <v>395</v>
      </c>
      <c r="C5" t="s">
        <v>396</v>
      </c>
      <c r="D5" t="s">
        <v>397</v>
      </c>
      <c r="E5" t="s">
        <v>398</v>
      </c>
      <c r="F5" t="s">
        <v>399</v>
      </c>
      <c r="G5" t="s">
        <v>400</v>
      </c>
      <c r="H5" t="s">
        <v>401</v>
      </c>
      <c r="I5" t="s">
        <v>402</v>
      </c>
      <c r="J5" t="s">
        <v>403</v>
      </c>
      <c r="K5" t="s">
        <v>404</v>
      </c>
      <c r="N5" s="134"/>
      <c r="O5" s="135"/>
      <c r="P5" s="136"/>
    </row>
    <row r="6" spans="1:18" x14ac:dyDescent="0.3">
      <c r="A6" t="s">
        <v>405</v>
      </c>
      <c r="B6">
        <v>11.25</v>
      </c>
      <c r="C6">
        <v>7.43</v>
      </c>
      <c r="D6">
        <v>15.48</v>
      </c>
      <c r="E6">
        <v>2.27</v>
      </c>
      <c r="F6">
        <v>48.9</v>
      </c>
      <c r="G6">
        <v>15.13</v>
      </c>
      <c r="H6">
        <v>49.28</v>
      </c>
      <c r="I6">
        <v>4.7</v>
      </c>
      <c r="J6">
        <v>61.32</v>
      </c>
      <c r="K6">
        <v>268.95</v>
      </c>
      <c r="N6" s="137"/>
      <c r="O6" s="138"/>
      <c r="P6" s="139"/>
    </row>
    <row r="7" spans="1:18" x14ac:dyDescent="0.3">
      <c r="A7" t="s">
        <v>406</v>
      </c>
      <c r="B7">
        <v>10.87</v>
      </c>
      <c r="C7">
        <v>7.45</v>
      </c>
      <c r="D7">
        <v>14.97</v>
      </c>
      <c r="E7">
        <v>1.97</v>
      </c>
      <c r="F7">
        <v>47.71</v>
      </c>
      <c r="G7">
        <v>14.46</v>
      </c>
      <c r="H7">
        <v>44.36</v>
      </c>
      <c r="I7">
        <v>5.0999999999999996</v>
      </c>
      <c r="J7">
        <v>61.76</v>
      </c>
      <c r="K7">
        <v>273.02</v>
      </c>
      <c r="N7" s="137"/>
      <c r="O7" s="138"/>
      <c r="P7" s="139"/>
    </row>
    <row r="8" spans="1:18" ht="15" customHeight="1" x14ac:dyDescent="0.3">
      <c r="A8" t="s">
        <v>407</v>
      </c>
      <c r="B8">
        <v>11.18</v>
      </c>
      <c r="C8">
        <v>7.44</v>
      </c>
      <c r="D8">
        <v>14.2</v>
      </c>
      <c r="E8">
        <v>1.97</v>
      </c>
      <c r="F8">
        <v>48.29</v>
      </c>
      <c r="G8">
        <v>14.81</v>
      </c>
      <c r="H8">
        <v>43.66</v>
      </c>
      <c r="I8">
        <v>5.2</v>
      </c>
      <c r="J8">
        <v>64.16</v>
      </c>
      <c r="K8">
        <v>263.2</v>
      </c>
      <c r="N8" s="137"/>
      <c r="O8" s="138"/>
      <c r="P8" s="139"/>
    </row>
    <row r="9" spans="1:18" x14ac:dyDescent="0.3">
      <c r="A9" t="s">
        <v>408</v>
      </c>
      <c r="B9">
        <v>10.62</v>
      </c>
      <c r="C9">
        <v>7.38</v>
      </c>
      <c r="D9">
        <v>15.02</v>
      </c>
      <c r="E9">
        <v>2.0299999999999998</v>
      </c>
      <c r="F9">
        <v>49.06</v>
      </c>
      <c r="G9">
        <v>14.72</v>
      </c>
      <c r="H9">
        <v>44.8</v>
      </c>
      <c r="I9">
        <v>4.9000000000000004</v>
      </c>
      <c r="J9">
        <v>64.040000000000006</v>
      </c>
      <c r="K9">
        <v>285.11</v>
      </c>
      <c r="N9" s="137"/>
      <c r="O9" s="138"/>
      <c r="P9" s="139"/>
    </row>
    <row r="10" spans="1:18" x14ac:dyDescent="0.3">
      <c r="A10" t="s">
        <v>409</v>
      </c>
      <c r="B10">
        <v>11.02</v>
      </c>
      <c r="C10">
        <v>7.43</v>
      </c>
      <c r="D10">
        <v>12.92</v>
      </c>
      <c r="E10">
        <v>1.97</v>
      </c>
      <c r="F10">
        <v>47.44</v>
      </c>
      <c r="G10">
        <v>14.4</v>
      </c>
      <c r="H10">
        <v>41.2</v>
      </c>
      <c r="I10">
        <v>5.2</v>
      </c>
      <c r="J10">
        <v>57.46</v>
      </c>
      <c r="K10">
        <v>256.64</v>
      </c>
      <c r="N10" s="137"/>
      <c r="O10" s="138"/>
      <c r="P10" s="139"/>
    </row>
    <row r="11" spans="1:18" x14ac:dyDescent="0.3">
      <c r="A11" t="s">
        <v>410</v>
      </c>
      <c r="B11">
        <v>10.83</v>
      </c>
      <c r="C11">
        <v>7.72</v>
      </c>
      <c r="D11">
        <v>13.58</v>
      </c>
      <c r="E11">
        <v>2.12</v>
      </c>
      <c r="F11">
        <v>48.34</v>
      </c>
      <c r="G11">
        <v>14.18</v>
      </c>
      <c r="H11">
        <v>43.06</v>
      </c>
      <c r="I11">
        <v>4.9000000000000004</v>
      </c>
      <c r="J11">
        <v>52.18</v>
      </c>
      <c r="K11">
        <v>274.07</v>
      </c>
      <c r="N11" s="137"/>
      <c r="O11" s="138"/>
      <c r="P11" s="139"/>
    </row>
    <row r="12" spans="1:18" x14ac:dyDescent="0.3">
      <c r="A12" t="s">
        <v>411</v>
      </c>
      <c r="B12">
        <v>11.18</v>
      </c>
      <c r="C12">
        <v>7.05</v>
      </c>
      <c r="D12">
        <v>14.12</v>
      </c>
      <c r="E12">
        <v>2.06</v>
      </c>
      <c r="F12">
        <v>49.34</v>
      </c>
      <c r="G12">
        <v>14.39</v>
      </c>
      <c r="H12">
        <v>41.68</v>
      </c>
      <c r="I12">
        <v>5.7</v>
      </c>
      <c r="J12">
        <v>61.6</v>
      </c>
      <c r="K12">
        <v>291.2</v>
      </c>
      <c r="N12" s="137"/>
      <c r="O12" s="138"/>
      <c r="P12" s="139"/>
    </row>
    <row r="13" spans="1:18" x14ac:dyDescent="0.3">
      <c r="A13" t="s">
        <v>412</v>
      </c>
      <c r="B13">
        <v>11.05</v>
      </c>
      <c r="C13">
        <v>6.95</v>
      </c>
      <c r="D13">
        <v>15.34</v>
      </c>
      <c r="E13">
        <v>2</v>
      </c>
      <c r="F13">
        <v>48.21</v>
      </c>
      <c r="G13">
        <v>14.36</v>
      </c>
      <c r="H13">
        <v>41.32</v>
      </c>
      <c r="I13">
        <v>4.8</v>
      </c>
      <c r="J13">
        <v>63</v>
      </c>
      <c r="K13">
        <v>265.86</v>
      </c>
      <c r="N13" s="137"/>
      <c r="O13" s="138"/>
      <c r="P13" s="139"/>
    </row>
    <row r="14" spans="1:18" x14ac:dyDescent="0.3">
      <c r="A14" t="s">
        <v>413</v>
      </c>
      <c r="B14">
        <v>11.15</v>
      </c>
      <c r="C14">
        <v>7.12</v>
      </c>
      <c r="D14">
        <v>14.52</v>
      </c>
      <c r="E14">
        <v>2.0299999999999998</v>
      </c>
      <c r="F14">
        <v>49.15</v>
      </c>
      <c r="G14">
        <v>14.66</v>
      </c>
      <c r="H14">
        <v>42.36</v>
      </c>
      <c r="I14">
        <v>4.9000000000000004</v>
      </c>
      <c r="J14">
        <v>66.459999999999994</v>
      </c>
      <c r="K14">
        <v>269.62</v>
      </c>
      <c r="N14" s="137"/>
      <c r="O14" s="138"/>
      <c r="P14" s="139"/>
    </row>
    <row r="15" spans="1:18" x14ac:dyDescent="0.3">
      <c r="A15" t="s">
        <v>414</v>
      </c>
      <c r="B15">
        <v>11.23</v>
      </c>
      <c r="C15">
        <v>7.28</v>
      </c>
      <c r="D15">
        <v>15.25</v>
      </c>
      <c r="E15">
        <v>1.97</v>
      </c>
      <c r="F15">
        <v>48.6</v>
      </c>
      <c r="G15">
        <v>14.76</v>
      </c>
      <c r="H15">
        <v>48.02</v>
      </c>
      <c r="I15">
        <v>5.2</v>
      </c>
      <c r="J15">
        <v>59.48</v>
      </c>
      <c r="K15">
        <v>292.24</v>
      </c>
      <c r="N15" s="137"/>
      <c r="O15" s="138"/>
      <c r="P15" s="139"/>
    </row>
    <row r="16" spans="1:18" x14ac:dyDescent="0.3">
      <c r="A16" t="s">
        <v>415</v>
      </c>
      <c r="B16">
        <v>10.94</v>
      </c>
      <c r="C16">
        <v>7.45</v>
      </c>
      <c r="D16">
        <v>15.34</v>
      </c>
      <c r="E16">
        <v>1.97</v>
      </c>
      <c r="F16">
        <v>49.94</v>
      </c>
      <c r="G16">
        <v>14.25</v>
      </c>
      <c r="H16">
        <v>41.86</v>
      </c>
      <c r="I16">
        <v>4.8</v>
      </c>
      <c r="J16">
        <v>66.64</v>
      </c>
      <c r="K16">
        <v>295.89</v>
      </c>
      <c r="N16" s="137"/>
      <c r="O16" s="138"/>
      <c r="P16" s="139"/>
    </row>
    <row r="17" spans="1:16" x14ac:dyDescent="0.3">
      <c r="A17" t="s">
        <v>416</v>
      </c>
      <c r="B17">
        <v>11.18</v>
      </c>
      <c r="C17">
        <v>7.34</v>
      </c>
      <c r="D17">
        <v>14.48</v>
      </c>
      <c r="E17">
        <v>1.94</v>
      </c>
      <c r="F17">
        <v>49.02</v>
      </c>
      <c r="G17">
        <v>15.11</v>
      </c>
      <c r="H17">
        <v>42.76</v>
      </c>
      <c r="I17">
        <v>4.7</v>
      </c>
      <c r="J17">
        <v>65.84</v>
      </c>
      <c r="K17">
        <v>256.74</v>
      </c>
      <c r="N17" s="137"/>
      <c r="O17" s="138"/>
      <c r="P17" s="139"/>
    </row>
    <row r="18" spans="1:16" x14ac:dyDescent="0.3">
      <c r="A18" t="s">
        <v>417</v>
      </c>
      <c r="B18">
        <v>11.02</v>
      </c>
      <c r="C18">
        <v>7.29</v>
      </c>
      <c r="D18">
        <v>12.92</v>
      </c>
      <c r="E18">
        <v>2.06</v>
      </c>
      <c r="F18">
        <v>48.23</v>
      </c>
      <c r="G18">
        <v>14.94</v>
      </c>
      <c r="H18">
        <v>39.54</v>
      </c>
      <c r="I18">
        <v>5</v>
      </c>
      <c r="J18">
        <v>56.8</v>
      </c>
      <c r="K18">
        <v>257.85000000000002</v>
      </c>
      <c r="N18" s="137"/>
      <c r="O18" s="138"/>
      <c r="P18" s="139"/>
    </row>
    <row r="19" spans="1:16" x14ac:dyDescent="0.3">
      <c r="A19" t="s">
        <v>418</v>
      </c>
      <c r="B19">
        <v>10.99</v>
      </c>
      <c r="C19">
        <v>7.37</v>
      </c>
      <c r="D19">
        <v>13.61</v>
      </c>
      <c r="E19">
        <v>1.97</v>
      </c>
      <c r="F19">
        <v>47.83</v>
      </c>
      <c r="G19">
        <v>14.7</v>
      </c>
      <c r="H19">
        <v>43.88</v>
      </c>
      <c r="I19">
        <v>4.3</v>
      </c>
      <c r="J19">
        <v>66.540000000000006</v>
      </c>
      <c r="K19">
        <v>268.97000000000003</v>
      </c>
      <c r="N19" s="137"/>
      <c r="O19" s="138"/>
      <c r="P19" s="139"/>
    </row>
    <row r="20" spans="1:16" x14ac:dyDescent="0.3">
      <c r="A20" t="s">
        <v>419</v>
      </c>
      <c r="B20">
        <v>11.03</v>
      </c>
      <c r="C20">
        <v>7.45</v>
      </c>
      <c r="D20">
        <v>14.2</v>
      </c>
      <c r="E20">
        <v>1.97</v>
      </c>
      <c r="F20">
        <v>48.94</v>
      </c>
      <c r="G20">
        <v>15.44</v>
      </c>
      <c r="H20">
        <v>41.66</v>
      </c>
      <c r="I20">
        <v>4.7</v>
      </c>
      <c r="J20">
        <v>64</v>
      </c>
      <c r="K20">
        <v>267.48</v>
      </c>
      <c r="N20" s="137"/>
      <c r="O20" s="138"/>
      <c r="P20" s="139"/>
    </row>
    <row r="21" spans="1:16" x14ac:dyDescent="0.3">
      <c r="A21" t="s">
        <v>420</v>
      </c>
      <c r="B21">
        <v>11.09</v>
      </c>
      <c r="C21">
        <v>7.08</v>
      </c>
      <c r="D21">
        <v>14.51</v>
      </c>
      <c r="E21">
        <v>2.0299999999999998</v>
      </c>
      <c r="F21">
        <v>49.89</v>
      </c>
      <c r="G21">
        <v>14.78</v>
      </c>
      <c r="H21">
        <v>43.2</v>
      </c>
      <c r="I21">
        <v>4.9000000000000004</v>
      </c>
      <c r="J21">
        <v>57.18</v>
      </c>
      <c r="K21">
        <v>268.54000000000002</v>
      </c>
      <c r="N21" s="137"/>
      <c r="O21" s="138"/>
      <c r="P21" s="139"/>
    </row>
    <row r="22" spans="1:16" x14ac:dyDescent="0.3">
      <c r="A22" t="s">
        <v>421</v>
      </c>
      <c r="B22">
        <v>11.46</v>
      </c>
      <c r="C22">
        <v>6.75</v>
      </c>
      <c r="D22">
        <v>16.07</v>
      </c>
      <c r="E22">
        <v>2</v>
      </c>
      <c r="F22">
        <v>51.28</v>
      </c>
      <c r="G22">
        <v>16.059999999999999</v>
      </c>
      <c r="H22">
        <v>50.66</v>
      </c>
      <c r="I22">
        <v>4.8</v>
      </c>
      <c r="J22">
        <v>72.599999999999994</v>
      </c>
      <c r="K22">
        <v>302.42</v>
      </c>
      <c r="N22" s="140"/>
      <c r="O22" s="141"/>
      <c r="P22" s="142"/>
    </row>
    <row r="23" spans="1:16" x14ac:dyDescent="0.3">
      <c r="A23" t="s">
        <v>422</v>
      </c>
      <c r="B23">
        <v>11.57</v>
      </c>
      <c r="C23">
        <v>7</v>
      </c>
      <c r="D23">
        <v>16.600000000000001</v>
      </c>
      <c r="E23">
        <v>1.94</v>
      </c>
      <c r="F23">
        <v>49.84</v>
      </c>
      <c r="G23">
        <v>15</v>
      </c>
      <c r="H23">
        <v>46.66</v>
      </c>
      <c r="I23">
        <v>4.9000000000000004</v>
      </c>
      <c r="J23">
        <v>60.2</v>
      </c>
      <c r="K23">
        <v>286.04000000000002</v>
      </c>
    </row>
    <row r="24" spans="1:16" x14ac:dyDescent="0.3">
      <c r="A24" t="s">
        <v>423</v>
      </c>
      <c r="B24">
        <v>11.07</v>
      </c>
      <c r="C24">
        <v>7.04</v>
      </c>
      <c r="D24">
        <v>13.41</v>
      </c>
      <c r="E24">
        <v>1.94</v>
      </c>
      <c r="F24">
        <v>47.97</v>
      </c>
      <c r="G24">
        <v>14.96</v>
      </c>
      <c r="H24">
        <v>40.380000000000003</v>
      </c>
      <c r="I24">
        <v>4.5</v>
      </c>
      <c r="J24">
        <v>51.5</v>
      </c>
      <c r="K24">
        <v>262.41000000000003</v>
      </c>
    </row>
    <row r="25" spans="1:16" x14ac:dyDescent="0.3">
      <c r="A25" t="s">
        <v>424</v>
      </c>
      <c r="B25">
        <v>10.89</v>
      </c>
      <c r="C25">
        <v>7.07</v>
      </c>
      <c r="D25">
        <v>15.84</v>
      </c>
      <c r="E25">
        <v>1.79</v>
      </c>
      <c r="F25">
        <v>49.68</v>
      </c>
      <c r="G25">
        <v>15.38</v>
      </c>
      <c r="H25">
        <v>45.32</v>
      </c>
      <c r="I25">
        <v>4.9000000000000004</v>
      </c>
      <c r="J25">
        <v>60.48</v>
      </c>
      <c r="K25">
        <v>277.83999999999997</v>
      </c>
    </row>
    <row r="26" spans="1:16" x14ac:dyDescent="0.3">
      <c r="A26" t="s">
        <v>425</v>
      </c>
      <c r="B26">
        <v>11.52</v>
      </c>
      <c r="C26">
        <v>7.36</v>
      </c>
      <c r="D26">
        <v>13.93</v>
      </c>
      <c r="E26">
        <v>1.94</v>
      </c>
      <c r="F26">
        <v>49.99</v>
      </c>
      <c r="G26">
        <v>15.64</v>
      </c>
      <c r="H26">
        <v>38.82</v>
      </c>
      <c r="I26">
        <v>4.5999999999999996</v>
      </c>
      <c r="J26">
        <v>67.040000000000006</v>
      </c>
      <c r="K26">
        <v>266.42</v>
      </c>
    </row>
    <row r="27" spans="1:16" x14ac:dyDescent="0.3">
      <c r="A27" t="s">
        <v>426</v>
      </c>
      <c r="B27">
        <v>11.49</v>
      </c>
      <c r="C27">
        <v>7.02</v>
      </c>
      <c r="D27">
        <v>13.8</v>
      </c>
      <c r="E27">
        <v>2.0299999999999998</v>
      </c>
      <c r="F27">
        <v>50.6</v>
      </c>
      <c r="G27">
        <v>15.22</v>
      </c>
      <c r="H27">
        <v>39.08</v>
      </c>
      <c r="I27">
        <v>4.7</v>
      </c>
      <c r="J27">
        <v>60.92</v>
      </c>
      <c r="K27">
        <v>262.93</v>
      </c>
    </row>
    <row r="28" spans="1:16" x14ac:dyDescent="0.3">
      <c r="A28" t="s">
        <v>427</v>
      </c>
      <c r="B28">
        <v>11.38</v>
      </c>
      <c r="C28">
        <v>7.08</v>
      </c>
      <c r="D28">
        <v>14.31</v>
      </c>
      <c r="E28">
        <v>2</v>
      </c>
      <c r="F28">
        <v>50.24</v>
      </c>
      <c r="G28">
        <v>14.97</v>
      </c>
      <c r="H28">
        <v>46.34</v>
      </c>
      <c r="I28">
        <v>4.4000000000000004</v>
      </c>
      <c r="J28">
        <v>55.68</v>
      </c>
      <c r="K28">
        <v>272.68</v>
      </c>
    </row>
    <row r="29" spans="1:16" x14ac:dyDescent="0.3">
      <c r="A29" t="s">
        <v>428</v>
      </c>
      <c r="B29">
        <v>11.3</v>
      </c>
      <c r="C29">
        <v>6.97</v>
      </c>
      <c r="D29">
        <v>13.23</v>
      </c>
      <c r="E29">
        <v>2.15</v>
      </c>
      <c r="F29">
        <v>49.98</v>
      </c>
      <c r="G29">
        <v>15.38</v>
      </c>
      <c r="H29">
        <v>38.72</v>
      </c>
      <c r="I29">
        <v>4.5999999999999996</v>
      </c>
      <c r="J29">
        <v>54.34</v>
      </c>
      <c r="K29">
        <v>277.83999999999997</v>
      </c>
    </row>
    <row r="30" spans="1:16" x14ac:dyDescent="0.3">
      <c r="A30" t="s">
        <v>429</v>
      </c>
      <c r="B30">
        <v>11</v>
      </c>
      <c r="C30">
        <v>7.23</v>
      </c>
      <c r="D30">
        <v>13.15</v>
      </c>
      <c r="E30">
        <v>2.0299999999999998</v>
      </c>
      <c r="F30">
        <v>49.73</v>
      </c>
      <c r="G30">
        <v>14.96</v>
      </c>
      <c r="H30">
        <v>38.06</v>
      </c>
      <c r="I30">
        <v>4.5</v>
      </c>
      <c r="J30">
        <v>52.82</v>
      </c>
      <c r="K30">
        <v>285.57</v>
      </c>
    </row>
    <row r="31" spans="1:16" x14ac:dyDescent="0.3">
      <c r="A31" t="s">
        <v>430</v>
      </c>
      <c r="B31">
        <v>11.33</v>
      </c>
      <c r="C31">
        <v>6.83</v>
      </c>
      <c r="D31">
        <v>11.63</v>
      </c>
      <c r="E31">
        <v>2.06</v>
      </c>
      <c r="F31">
        <v>48.37</v>
      </c>
      <c r="G31">
        <v>15.39</v>
      </c>
      <c r="H31">
        <v>37.520000000000003</v>
      </c>
      <c r="I31">
        <v>4.5999999999999996</v>
      </c>
      <c r="J31">
        <v>55.42</v>
      </c>
      <c r="K31">
        <v>270.07</v>
      </c>
    </row>
    <row r="32" spans="1:16" x14ac:dyDescent="0.3">
      <c r="A32" t="s">
        <v>431</v>
      </c>
      <c r="B32">
        <v>11.1</v>
      </c>
      <c r="C32">
        <v>6.98</v>
      </c>
      <c r="D32">
        <v>12.69</v>
      </c>
      <c r="E32">
        <v>1.82</v>
      </c>
      <c r="F32">
        <v>48.63</v>
      </c>
      <c r="G32">
        <v>15.13</v>
      </c>
      <c r="H32">
        <v>38.04</v>
      </c>
      <c r="I32">
        <v>4.7</v>
      </c>
      <c r="J32">
        <v>49.52</v>
      </c>
      <c r="K32">
        <v>261.89999999999998</v>
      </c>
    </row>
    <row r="33" spans="1:11" x14ac:dyDescent="0.3">
      <c r="A33" t="s">
        <v>432</v>
      </c>
      <c r="B33">
        <v>11.51</v>
      </c>
      <c r="C33">
        <v>7.01</v>
      </c>
      <c r="D33">
        <v>14.17</v>
      </c>
      <c r="E33">
        <v>1.94</v>
      </c>
      <c r="F33">
        <v>51.16</v>
      </c>
      <c r="G33">
        <v>15.18</v>
      </c>
      <c r="H33">
        <v>45.84</v>
      </c>
      <c r="I33">
        <v>4.5999999999999996</v>
      </c>
      <c r="J33">
        <v>56.28</v>
      </c>
      <c r="K33">
        <v>303.17</v>
      </c>
    </row>
    <row r="34" spans="1:11" x14ac:dyDescent="0.3">
      <c r="A34" t="s">
        <v>433</v>
      </c>
      <c r="B34">
        <v>11.26</v>
      </c>
      <c r="C34">
        <v>6.9</v>
      </c>
      <c r="D34">
        <v>12.41</v>
      </c>
      <c r="E34">
        <v>1.88</v>
      </c>
      <c r="F34">
        <v>48.24</v>
      </c>
      <c r="G34">
        <v>15.61</v>
      </c>
      <c r="H34">
        <v>38.020000000000003</v>
      </c>
      <c r="I34">
        <v>4.4000000000000004</v>
      </c>
      <c r="J34">
        <v>52.68</v>
      </c>
      <c r="K34">
        <v>272.06</v>
      </c>
    </row>
    <row r="35" spans="1:11" x14ac:dyDescent="0.3">
      <c r="A35" t="s">
        <v>434</v>
      </c>
      <c r="B35">
        <v>11.5</v>
      </c>
      <c r="C35">
        <v>7.09</v>
      </c>
      <c r="D35">
        <v>12.94</v>
      </c>
      <c r="E35">
        <v>1.82</v>
      </c>
      <c r="F35">
        <v>29.47</v>
      </c>
      <c r="G35">
        <v>15.56</v>
      </c>
      <c r="H35">
        <v>42.32</v>
      </c>
      <c r="I35">
        <v>4.5</v>
      </c>
      <c r="J35">
        <v>53.5</v>
      </c>
      <c r="K35">
        <v>293.85000000000002</v>
      </c>
    </row>
    <row r="36" spans="1:11" x14ac:dyDescent="0.3">
      <c r="A36" t="s">
        <v>435</v>
      </c>
      <c r="B36">
        <v>11.43</v>
      </c>
      <c r="C36">
        <v>6.22</v>
      </c>
      <c r="D36">
        <v>13.98</v>
      </c>
      <c r="E36">
        <v>1.91</v>
      </c>
      <c r="F36">
        <v>51.25</v>
      </c>
      <c r="G36">
        <v>15.88</v>
      </c>
      <c r="H36">
        <v>46.18</v>
      </c>
      <c r="I36">
        <v>4.5999999999999996</v>
      </c>
      <c r="J36">
        <v>57.84</v>
      </c>
      <c r="K36">
        <v>294.99</v>
      </c>
    </row>
    <row r="37" spans="1:11" x14ac:dyDescent="0.3">
      <c r="A37" t="s">
        <v>436</v>
      </c>
      <c r="B37">
        <v>11.47</v>
      </c>
      <c r="C37">
        <v>6.43</v>
      </c>
      <c r="D37">
        <v>12.33</v>
      </c>
      <c r="E37">
        <v>1.94</v>
      </c>
      <c r="F37">
        <v>50.3</v>
      </c>
      <c r="G37">
        <v>15</v>
      </c>
      <c r="H37">
        <v>38.72</v>
      </c>
      <c r="I37">
        <v>4</v>
      </c>
      <c r="J37">
        <v>57.26</v>
      </c>
      <c r="K37">
        <v>293.72000000000003</v>
      </c>
    </row>
    <row r="38" spans="1:11" x14ac:dyDescent="0.3">
      <c r="A38" t="s">
        <v>437</v>
      </c>
      <c r="B38">
        <v>11.57</v>
      </c>
      <c r="C38">
        <v>7.19</v>
      </c>
      <c r="D38">
        <v>10.27</v>
      </c>
      <c r="E38">
        <v>1.91</v>
      </c>
      <c r="F38">
        <v>50.71</v>
      </c>
      <c r="G38">
        <v>16.2</v>
      </c>
      <c r="H38">
        <v>34.36</v>
      </c>
      <c r="I38">
        <v>4.0999999999999996</v>
      </c>
      <c r="J38">
        <v>54.94</v>
      </c>
      <c r="K38">
        <v>269.98</v>
      </c>
    </row>
    <row r="39" spans="1:11" x14ac:dyDescent="0.3">
      <c r="A39" t="s">
        <v>438</v>
      </c>
      <c r="B39">
        <v>12.12</v>
      </c>
      <c r="C39">
        <v>5.83</v>
      </c>
      <c r="D39">
        <v>9.7100000000000009</v>
      </c>
      <c r="E39">
        <v>1.7</v>
      </c>
      <c r="F39">
        <v>52.32</v>
      </c>
      <c r="G39">
        <v>17.05</v>
      </c>
      <c r="H39">
        <v>27.1</v>
      </c>
      <c r="I39">
        <v>2.6</v>
      </c>
      <c r="J39">
        <v>39.1</v>
      </c>
      <c r="K39">
        <v>281.24</v>
      </c>
    </row>
  </sheetData>
  <mergeCells count="5">
    <mergeCell ref="L1:M2"/>
    <mergeCell ref="A1:C2"/>
    <mergeCell ref="F1:G2"/>
    <mergeCell ref="H1:I2"/>
    <mergeCell ref="J1:K2"/>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32" r:id="rId5" name="Button 8">
              <controlPr defaultSize="0" print="0" autoFill="0" autoPict="0" macro="[0]!enable">
                <anchor moveWithCells="1" sizeWithCells="1">
                  <from>
                    <xdr:col>13</xdr:col>
                    <xdr:colOff>251460</xdr:colOff>
                    <xdr:row>0</xdr:row>
                    <xdr:rowOff>76200</xdr:rowOff>
                  </from>
                  <to>
                    <xdr:col>14</xdr:col>
                    <xdr:colOff>472440</xdr:colOff>
                    <xdr:row>1</xdr:row>
                    <xdr:rowOff>91440</xdr:rowOff>
                  </to>
                </anchor>
              </controlPr>
            </control>
          </mc:Choice>
        </mc:AlternateContent>
      </controls>
    </mc:Choice>
  </mc:AlternateContent>
  <tableParts count="1">
    <tablePart r:id="rId6"/>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an">
    <tabColor theme="2" tint="-0.249977111117893"/>
  </sheetPr>
  <dimension ref="A1:DV405"/>
  <sheetViews>
    <sheetView topLeftCell="A32" workbookViewId="0">
      <selection activeCell="AF343" sqref="AF343"/>
    </sheetView>
  </sheetViews>
  <sheetFormatPr defaultColWidth="8.77734375" defaultRowHeight="14.4" x14ac:dyDescent="0.3"/>
  <sheetData>
    <row r="1" spans="1:34" x14ac:dyDescent="0.3">
      <c r="A1" s="50"/>
      <c r="B1" s="3" t="s">
        <v>153</v>
      </c>
    </row>
    <row r="4" spans="1:34" x14ac:dyDescent="0.3">
      <c r="A4" s="3" t="s">
        <v>132</v>
      </c>
    </row>
    <row r="9" spans="1:34" x14ac:dyDescent="0.3">
      <c r="R9" s="47" t="s">
        <v>133</v>
      </c>
      <c r="AH9" s="47" t="s">
        <v>133</v>
      </c>
    </row>
    <row r="33" spans="1:86" x14ac:dyDescent="0.3">
      <c r="A33" s="3" t="s">
        <v>6</v>
      </c>
    </row>
    <row r="34" spans="1:86" x14ac:dyDescent="0.3">
      <c r="A34" t="s">
        <v>7</v>
      </c>
      <c r="F34" t="s">
        <v>8</v>
      </c>
      <c r="L34" t="s">
        <v>9</v>
      </c>
      <c r="Z34" t="s">
        <v>10</v>
      </c>
      <c r="AJ34" t="s">
        <v>11</v>
      </c>
      <c r="AR34" t="s">
        <v>12</v>
      </c>
      <c r="BA34" t="s">
        <v>13</v>
      </c>
      <c r="BK34" t="s">
        <v>14</v>
      </c>
      <c r="BU34" t="s">
        <v>15</v>
      </c>
      <c r="CH34" t="s">
        <v>16</v>
      </c>
    </row>
    <row r="65" spans="1:22" x14ac:dyDescent="0.3">
      <c r="A65" s="3" t="s">
        <v>17</v>
      </c>
    </row>
    <row r="66" spans="1:22" x14ac:dyDescent="0.3">
      <c r="A66" t="s">
        <v>708</v>
      </c>
      <c r="F66" t="s">
        <v>709</v>
      </c>
      <c r="N66" t="s">
        <v>18</v>
      </c>
      <c r="V66" t="s">
        <v>19</v>
      </c>
    </row>
    <row r="104" spans="1:12" x14ac:dyDescent="0.3">
      <c r="A104" s="3" t="s">
        <v>135</v>
      </c>
    </row>
    <row r="105" spans="1:12" x14ac:dyDescent="0.3">
      <c r="A105" t="s">
        <v>136</v>
      </c>
      <c r="L105" t="s">
        <v>137</v>
      </c>
    </row>
    <row r="120" spans="1:69" x14ac:dyDescent="0.3">
      <c r="A120" s="3" t="s">
        <v>134</v>
      </c>
      <c r="C120" s="3" t="s">
        <v>138</v>
      </c>
    </row>
    <row r="121" spans="1:69" x14ac:dyDescent="0.3">
      <c r="A121" t="s">
        <v>139</v>
      </c>
      <c r="I121" t="s">
        <v>140</v>
      </c>
      <c r="P121" t="s">
        <v>141</v>
      </c>
      <c r="AD121" t="s">
        <v>142</v>
      </c>
      <c r="AT121" t="s">
        <v>144</v>
      </c>
    </row>
    <row r="122" spans="1:69" x14ac:dyDescent="0.3">
      <c r="A122" s="47" t="s">
        <v>710</v>
      </c>
      <c r="AD122" t="s">
        <v>143</v>
      </c>
      <c r="AT122" t="s">
        <v>145</v>
      </c>
      <c r="BD122" t="s">
        <v>146</v>
      </c>
      <c r="BQ122" t="s">
        <v>147</v>
      </c>
    </row>
    <row r="153" spans="1:126" x14ac:dyDescent="0.3">
      <c r="A153" s="3" t="s">
        <v>149</v>
      </c>
      <c r="AY153" t="s">
        <v>737</v>
      </c>
      <c r="BH153" t="s">
        <v>739</v>
      </c>
      <c r="CP153" s="3" t="s">
        <v>742</v>
      </c>
    </row>
    <row r="154" spans="1:126" x14ac:dyDescent="0.3">
      <c r="A154" t="s">
        <v>150</v>
      </c>
      <c r="L154" t="s">
        <v>151</v>
      </c>
      <c r="AA154" t="s">
        <v>152</v>
      </c>
      <c r="AH154" t="s">
        <v>148</v>
      </c>
      <c r="AY154" t="s">
        <v>738</v>
      </c>
      <c r="BH154" t="s">
        <v>740</v>
      </c>
      <c r="BS154" t="s">
        <v>741</v>
      </c>
      <c r="CG154" t="s">
        <v>744</v>
      </c>
      <c r="CP154" t="s">
        <v>743</v>
      </c>
      <c r="CX154" t="s">
        <v>746</v>
      </c>
      <c r="DV154" t="s">
        <v>745</v>
      </c>
    </row>
    <row r="155" spans="1:126" x14ac:dyDescent="0.3">
      <c r="AX155" s="148" t="s">
        <v>651</v>
      </c>
    </row>
    <row r="156" spans="1:126" x14ac:dyDescent="0.3">
      <c r="AX156" s="148"/>
    </row>
    <row r="157" spans="1:126" x14ac:dyDescent="0.3">
      <c r="AX157" s="148"/>
    </row>
    <row r="158" spans="1:126" x14ac:dyDescent="0.3">
      <c r="AX158" s="148"/>
    </row>
    <row r="159" spans="1:126" x14ac:dyDescent="0.3">
      <c r="AX159" s="148"/>
    </row>
    <row r="160" spans="1:126" x14ac:dyDescent="0.3">
      <c r="AX160" s="148"/>
    </row>
    <row r="173" spans="1:9" x14ac:dyDescent="0.3">
      <c r="A173" s="3" t="s">
        <v>203</v>
      </c>
      <c r="C173" t="s">
        <v>204</v>
      </c>
    </row>
    <row r="174" spans="1:9" x14ac:dyDescent="0.3">
      <c r="A174" t="s">
        <v>205</v>
      </c>
      <c r="I174" t="s">
        <v>206</v>
      </c>
    </row>
    <row r="175" spans="1:9" x14ac:dyDescent="0.3">
      <c r="I175" t="s">
        <v>207</v>
      </c>
    </row>
    <row r="176" spans="1:9" x14ac:dyDescent="0.3">
      <c r="I176" t="s">
        <v>208</v>
      </c>
    </row>
    <row r="192" spans="1:69" x14ac:dyDescent="0.3">
      <c r="A192" s="3" t="s">
        <v>219</v>
      </c>
      <c r="C192" t="s">
        <v>204</v>
      </c>
      <c r="AL192" t="s">
        <v>707</v>
      </c>
      <c r="AZ192" t="s">
        <v>214</v>
      </c>
      <c r="BQ192" t="s">
        <v>216</v>
      </c>
    </row>
    <row r="193" spans="1:69" x14ac:dyDescent="0.3">
      <c r="A193" t="s">
        <v>220</v>
      </c>
      <c r="G193" t="s">
        <v>209</v>
      </c>
      <c r="O193" t="s">
        <v>211</v>
      </c>
      <c r="AL193" t="s">
        <v>212</v>
      </c>
      <c r="AZ193" t="s">
        <v>215</v>
      </c>
      <c r="BQ193" t="s">
        <v>217</v>
      </c>
    </row>
    <row r="194" spans="1:69" x14ac:dyDescent="0.3">
      <c r="G194" s="81" t="s">
        <v>210</v>
      </c>
      <c r="AL194" t="s">
        <v>213</v>
      </c>
    </row>
    <row r="228" spans="1:20" x14ac:dyDescent="0.3">
      <c r="A228" s="3" t="s">
        <v>218</v>
      </c>
      <c r="C228" t="s">
        <v>204</v>
      </c>
      <c r="M228" t="s">
        <v>222</v>
      </c>
    </row>
    <row r="229" spans="1:20" x14ac:dyDescent="0.3">
      <c r="A229" t="s">
        <v>220</v>
      </c>
      <c r="F229" t="s">
        <v>221</v>
      </c>
      <c r="M229" t="s">
        <v>223</v>
      </c>
      <c r="T229" t="s">
        <v>224</v>
      </c>
    </row>
    <row r="230" spans="1:20" x14ac:dyDescent="0.3">
      <c r="T230" t="s">
        <v>225</v>
      </c>
    </row>
    <row r="269" spans="1:55" x14ac:dyDescent="0.3">
      <c r="A269" s="3" t="s">
        <v>226</v>
      </c>
      <c r="D269" t="s">
        <v>204</v>
      </c>
    </row>
    <row r="270" spans="1:55" x14ac:dyDescent="0.3">
      <c r="A270" t="s">
        <v>220</v>
      </c>
      <c r="F270" t="s">
        <v>221</v>
      </c>
      <c r="K270" t="s">
        <v>227</v>
      </c>
      <c r="Q270" t="s">
        <v>228</v>
      </c>
      <c r="AT270" t="s">
        <v>229</v>
      </c>
      <c r="BC270" t="s">
        <v>231</v>
      </c>
    </row>
    <row r="271" spans="1:55" x14ac:dyDescent="0.3">
      <c r="AT271" t="s">
        <v>230</v>
      </c>
    </row>
    <row r="313" spans="1:60" x14ac:dyDescent="0.3">
      <c r="A313" s="3" t="s">
        <v>232</v>
      </c>
      <c r="D313" t="s">
        <v>204</v>
      </c>
      <c r="AY313" t="s">
        <v>236</v>
      </c>
    </row>
    <row r="314" spans="1:60" x14ac:dyDescent="0.3">
      <c r="A314" t="s">
        <v>220</v>
      </c>
      <c r="F314" t="s">
        <v>233</v>
      </c>
      <c r="O314" t="s">
        <v>234</v>
      </c>
      <c r="V314" t="s">
        <v>235</v>
      </c>
      <c r="AE314" t="s">
        <v>239</v>
      </c>
      <c r="AM314" t="s">
        <v>238</v>
      </c>
      <c r="AY314" t="s">
        <v>237</v>
      </c>
      <c r="BH314" t="s">
        <v>240</v>
      </c>
    </row>
    <row r="342" spans="1:47" x14ac:dyDescent="0.3">
      <c r="A342" s="3" t="s">
        <v>711</v>
      </c>
      <c r="D342" t="s">
        <v>204</v>
      </c>
    </row>
    <row r="343" spans="1:47" x14ac:dyDescent="0.3">
      <c r="A343" t="s">
        <v>712</v>
      </c>
      <c r="J343" t="s">
        <v>713</v>
      </c>
      <c r="Q343" t="s">
        <v>719</v>
      </c>
      <c r="AF343" t="s">
        <v>718</v>
      </c>
      <c r="AL343" t="s">
        <v>720</v>
      </c>
      <c r="AU343" t="s">
        <v>721</v>
      </c>
    </row>
    <row r="344" spans="1:47" x14ac:dyDescent="0.3">
      <c r="U344" t="s">
        <v>714</v>
      </c>
      <c r="AU344" t="s">
        <v>722</v>
      </c>
    </row>
    <row r="345" spans="1:47" x14ac:dyDescent="0.3">
      <c r="AU345" t="s">
        <v>723</v>
      </c>
    </row>
    <row r="346" spans="1:47" x14ac:dyDescent="0.3">
      <c r="AU346" t="s">
        <v>724</v>
      </c>
    </row>
    <row r="347" spans="1:47" x14ac:dyDescent="0.3">
      <c r="AU347" t="s">
        <v>725</v>
      </c>
    </row>
    <row r="361" spans="21:21" x14ac:dyDescent="0.3">
      <c r="U361" t="s">
        <v>715</v>
      </c>
    </row>
    <row r="362" spans="21:21" x14ac:dyDescent="0.3">
      <c r="U362" t="s">
        <v>716</v>
      </c>
    </row>
    <row r="381" spans="21:21" x14ac:dyDescent="0.3">
      <c r="U381" t="s">
        <v>717</v>
      </c>
    </row>
    <row r="402" spans="1:50" x14ac:dyDescent="0.3">
      <c r="A402" s="3" t="s">
        <v>726</v>
      </c>
      <c r="D402" t="s">
        <v>204</v>
      </c>
      <c r="J402" t="s">
        <v>727</v>
      </c>
      <c r="U402" t="s">
        <v>729</v>
      </c>
    </row>
    <row r="403" spans="1:50" x14ac:dyDescent="0.3">
      <c r="J403" t="s">
        <v>728</v>
      </c>
      <c r="U403" t="s">
        <v>730</v>
      </c>
    </row>
    <row r="404" spans="1:50" x14ac:dyDescent="0.3">
      <c r="U404" t="s">
        <v>731</v>
      </c>
      <c r="AI404" t="s">
        <v>734</v>
      </c>
      <c r="AX404" t="s">
        <v>735</v>
      </c>
    </row>
    <row r="405" spans="1:50" x14ac:dyDescent="0.3">
      <c r="U405" t="s">
        <v>732</v>
      </c>
      <c r="AI405" t="s">
        <v>733</v>
      </c>
      <c r="AX405" t="s">
        <v>736</v>
      </c>
    </row>
  </sheetData>
  <mergeCells count="1">
    <mergeCell ref="AX155:AX160"/>
  </mergeCells>
  <pageMargins left="0.7" right="0.7" top="0.75" bottom="0.75" header="0.3" footer="0.3"/>
  <pageSetup paperSize="9" orientation="portrait"/>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aster">
    <tabColor theme="8" tint="0.39997558519241921"/>
  </sheetPr>
  <dimension ref="A1:A22"/>
  <sheetViews>
    <sheetView workbookViewId="0">
      <pane xSplit="1" topLeftCell="B1" activePane="topRight" state="frozen"/>
      <selection pane="topRight" activeCell="B1" sqref="B1"/>
    </sheetView>
  </sheetViews>
  <sheetFormatPr defaultColWidth="8.77734375" defaultRowHeight="14.4" x14ac:dyDescent="0.3"/>
  <cols>
    <col min="1" max="1" width="19.77734375" customWidth="1"/>
    <col min="2" max="11" width="9.21875" customWidth="1"/>
    <col min="23" max="23" width="9.33203125" customWidth="1"/>
  </cols>
  <sheetData>
    <row r="1" spans="1:1" ht="15" customHeight="1" x14ac:dyDescent="0.3">
      <c r="A1" s="1" t="s">
        <v>3</v>
      </c>
    </row>
    <row r="2" spans="1:1" ht="15" customHeight="1" x14ac:dyDescent="0.3">
      <c r="A2" s="2" t="s">
        <v>4</v>
      </c>
    </row>
    <row r="3" spans="1:1" ht="15" customHeight="1" x14ac:dyDescent="0.3"/>
    <row r="4" spans="1:1" ht="15" customHeight="1" x14ac:dyDescent="0.3">
      <c r="A4" s="152" t="s">
        <v>5</v>
      </c>
    </row>
    <row r="5" spans="1:1" ht="15" customHeight="1" x14ac:dyDescent="0.3">
      <c r="A5" s="152"/>
    </row>
    <row r="6" spans="1:1" ht="15" customHeight="1" x14ac:dyDescent="0.3">
      <c r="A6" s="152"/>
    </row>
    <row r="8" spans="1:1" x14ac:dyDescent="0.3">
      <c r="A8" s="151" t="s">
        <v>2</v>
      </c>
    </row>
    <row r="9" spans="1:1" x14ac:dyDescent="0.3">
      <c r="A9" s="151"/>
    </row>
    <row r="11" spans="1:1" x14ac:dyDescent="0.3">
      <c r="A11" s="149" t="s">
        <v>1</v>
      </c>
    </row>
    <row r="12" spans="1:1" x14ac:dyDescent="0.3">
      <c r="A12" s="149"/>
    </row>
    <row r="14" spans="1:1" ht="15" customHeight="1" x14ac:dyDescent="0.3">
      <c r="A14" s="153" t="s">
        <v>25</v>
      </c>
    </row>
    <row r="15" spans="1:1" x14ac:dyDescent="0.3">
      <c r="A15" s="153"/>
    </row>
    <row r="16" spans="1:1" x14ac:dyDescent="0.3">
      <c r="A16" s="5"/>
    </row>
    <row r="17" spans="1:1" x14ac:dyDescent="0.3">
      <c r="A17" s="4" t="b">
        <v>1</v>
      </c>
    </row>
    <row r="21" spans="1:1" x14ac:dyDescent="0.3">
      <c r="A21" s="150" t="s">
        <v>0</v>
      </c>
    </row>
    <row r="22" spans="1:1" x14ac:dyDescent="0.3">
      <c r="A22" s="150"/>
    </row>
  </sheetData>
  <mergeCells count="5">
    <mergeCell ref="A11:A12"/>
    <mergeCell ref="A21:A22"/>
    <mergeCell ref="A8:A9"/>
    <mergeCell ref="A4:A6"/>
    <mergeCell ref="A14:A15"/>
  </mergeCells>
  <dataValidations disablePrompts="1" count="1">
    <dataValidation type="list" allowBlank="1" showInputMessage="1" showErrorMessage="1" errorTitle="TRUE or FALSE only" error="You must input either TRUE or FALSE in this cell." promptTitle="TRUE or FALSE only" prompt="Consecutive delimitors as single delimitor? E.g., to treat 2 consecutive spaces as 1 space only?" sqref="A17">
      <formula1>"TRUE, FALSE"</formula1>
    </dataValidation>
  </dataValidations>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v">
    <tabColor theme="3" tint="-0.249977111117893"/>
  </sheetPr>
  <dimension ref="A1:R21"/>
  <sheetViews>
    <sheetView showGridLines="0" zoomScale="70" zoomScaleNormal="70" workbookViewId="0">
      <pane xSplit="1" ySplit="3" topLeftCell="B4" activePane="bottomRight" state="frozen"/>
      <selection pane="topRight" activeCell="B1" sqref="B1"/>
      <selection pane="bottomLeft" activeCell="A4" sqref="A4"/>
      <selection pane="bottomRight" activeCell="L16" sqref="L16"/>
    </sheetView>
  </sheetViews>
  <sheetFormatPr defaultColWidth="8.77734375" defaultRowHeight="14.4" x14ac:dyDescent="0.3"/>
  <cols>
    <col min="1" max="1" width="18.33203125" bestFit="1" customWidth="1"/>
    <col min="5" max="5" width="9.33203125" bestFit="1" customWidth="1"/>
    <col min="6" max="6" width="12" bestFit="1" customWidth="1"/>
    <col min="8" max="8" width="9.77734375" customWidth="1"/>
    <col min="9" max="9" width="12" bestFit="1" customWidth="1"/>
    <col min="10" max="10" width="12.6640625" bestFit="1" customWidth="1"/>
    <col min="11" max="11" width="12" bestFit="1" customWidth="1"/>
    <col min="12" max="12" width="12.6640625" bestFit="1" customWidth="1"/>
    <col min="17" max="17" width="9.33203125" bestFit="1" customWidth="1"/>
    <col min="18" max="18" width="11" bestFit="1" customWidth="1"/>
    <col min="27" max="27" width="12.6640625" bestFit="1" customWidth="1"/>
    <col min="28" max="28" width="9.33203125" bestFit="1" customWidth="1"/>
    <col min="29" max="32" width="12.6640625" bestFit="1" customWidth="1"/>
  </cols>
  <sheetData>
    <row r="1" spans="1:18" ht="15.75" customHeight="1" x14ac:dyDescent="0.3">
      <c r="A1" s="48" t="s">
        <v>0</v>
      </c>
      <c r="B1" s="7" t="s">
        <v>20</v>
      </c>
      <c r="C1" s="6">
        <v>2</v>
      </c>
      <c r="D1" s="157" t="s">
        <v>23</v>
      </c>
      <c r="E1" s="158"/>
      <c r="F1" s="158"/>
      <c r="H1" s="159" t="s">
        <v>155</v>
      </c>
      <c r="I1" s="159"/>
      <c r="J1" s="159"/>
      <c r="L1" s="156" t="s">
        <v>24</v>
      </c>
      <c r="M1" s="156"/>
      <c r="O1" s="155" t="s">
        <v>36</v>
      </c>
      <c r="Q1" s="154" t="s">
        <v>617</v>
      </c>
      <c r="R1" s="154"/>
    </row>
    <row r="2" spans="1:18" x14ac:dyDescent="0.3">
      <c r="B2" s="7" t="s">
        <v>21</v>
      </c>
      <c r="C2" s="6">
        <v>2</v>
      </c>
      <c r="D2" s="157"/>
      <c r="E2" s="158"/>
      <c r="F2" s="158"/>
      <c r="H2" s="159"/>
      <c r="I2" s="159"/>
      <c r="J2" s="159"/>
      <c r="L2" s="156"/>
      <c r="M2" s="156"/>
      <c r="O2" s="155"/>
      <c r="Q2" s="154"/>
      <c r="R2" s="154"/>
    </row>
    <row r="3" spans="1:18" ht="18.75" customHeight="1" x14ac:dyDescent="0.3">
      <c r="A3" s="49" t="s">
        <v>154</v>
      </c>
      <c r="Q3" s="82"/>
    </row>
    <row r="4" spans="1:18" ht="15" customHeight="1" x14ac:dyDescent="0.3">
      <c r="A4" t="s">
        <v>22</v>
      </c>
      <c r="B4">
        <v>63.534391534391531</v>
      </c>
      <c r="C4">
        <v>28.396825396825395</v>
      </c>
    </row>
    <row r="5" spans="1:18" ht="15" customHeight="1" x14ac:dyDescent="0.3">
      <c r="B5">
        <v>28.396825396825395</v>
      </c>
      <c r="C5">
        <v>102.29100529100529</v>
      </c>
    </row>
    <row r="7" spans="1:18" x14ac:dyDescent="0.3">
      <c r="A7" t="s">
        <v>800</v>
      </c>
      <c r="B7">
        <f t="array" ref="B7:B8">GetDiagVector($B$4:$C$5)</f>
        <v>63.534391534391531</v>
      </c>
      <c r="C7">
        <f t="array" ref="C7:C8">SQRT($B$7:$B$8)</f>
        <v>7.9708463499424909</v>
      </c>
    </row>
    <row r="8" spans="1:18" x14ac:dyDescent="0.3">
      <c r="B8">
        <v>102.29100529100529</v>
      </c>
      <c r="C8">
        <v>10.113901585985761</v>
      </c>
    </row>
    <row r="10" spans="1:18" x14ac:dyDescent="0.3">
      <c r="A10" t="s">
        <v>801</v>
      </c>
      <c r="B10">
        <f t="array" ref="B10:C11">MMULT(MMULT(MakeDiagMatrix(1 / $C$7:$C$8), $B$4:$C$5), MakeDiagMatrix(1 / $C$7:$C$8))</f>
        <v>1.0000000000000002</v>
      </c>
      <c r="C10">
        <v>0.35224645428952106</v>
      </c>
    </row>
    <row r="11" spans="1:18" ht="15" customHeight="1" x14ac:dyDescent="0.3">
      <c r="B11">
        <v>0.35224645428952106</v>
      </c>
      <c r="C11">
        <v>0.99999999999999978</v>
      </c>
    </row>
    <row r="12" spans="1:18" ht="15" customHeight="1" x14ac:dyDescent="0.3"/>
    <row r="13" spans="1:18" x14ac:dyDescent="0.3">
      <c r="A13" t="s">
        <v>802</v>
      </c>
      <c r="B13">
        <f t="array" ref="B13:C16">CovEigenDecompQR($B$4:$C$5)</f>
        <v>117.29144868212536</v>
      </c>
      <c r="C13">
        <v>48.533948143271459</v>
      </c>
    </row>
    <row r="14" spans="1:18" x14ac:dyDescent="0.3">
      <c r="B14" t="str">
        <v/>
      </c>
      <c r="C14" t="str">
        <v/>
      </c>
    </row>
    <row r="15" spans="1:18" x14ac:dyDescent="0.3">
      <c r="A15" t="s">
        <v>803</v>
      </c>
      <c r="B15">
        <v>0.46708079176661066</v>
      </c>
      <c r="C15">
        <v>-0.8842146424724463</v>
      </c>
    </row>
    <row r="16" spans="1:18" x14ac:dyDescent="0.3">
      <c r="B16">
        <v>0.8842146424724463</v>
      </c>
      <c r="C16">
        <v>0.46708079176661066</v>
      </c>
    </row>
    <row r="18" spans="1:3" x14ac:dyDescent="0.3">
      <c r="A18" t="s">
        <v>804</v>
      </c>
      <c r="B18">
        <f t="array" ref="B18:C21">CovEigenDecompQR($B$10:$C$11)</f>
        <v>1.3522464542895212</v>
      </c>
      <c r="C18">
        <v>0.64775354571047883</v>
      </c>
    </row>
    <row r="19" spans="1:3" x14ac:dyDescent="0.3">
      <c r="B19" t="str">
        <v/>
      </c>
      <c r="C19" t="str">
        <v/>
      </c>
    </row>
    <row r="20" spans="1:3" x14ac:dyDescent="0.3">
      <c r="A20" t="s">
        <v>805</v>
      </c>
      <c r="B20">
        <v>0.70710678118654768</v>
      </c>
      <c r="C20">
        <v>-0.70710678118654746</v>
      </c>
    </row>
    <row r="21" spans="1:3" x14ac:dyDescent="0.3">
      <c r="B21">
        <v>0.70710678118654735</v>
      </c>
      <c r="C21">
        <v>0.70710678118654779</v>
      </c>
    </row>
  </sheetData>
  <sortState ref="M8:N10">
    <sortCondition descending="1" ref="M8"/>
  </sortState>
  <dataConsolidate/>
  <mergeCells count="5">
    <mergeCell ref="Q1:R2"/>
    <mergeCell ref="O1:O2"/>
    <mergeCell ref="L1:M2"/>
    <mergeCell ref="D1:F2"/>
    <mergeCell ref="H1:J2"/>
  </mergeCells>
  <conditionalFormatting sqref="C1:C2">
    <cfRule type="cellIs" dxfId="110" priority="48" operator="equal">
      <formula>"Error"</formula>
    </cfRule>
  </conditionalFormatting>
  <conditionalFormatting sqref="C2">
    <cfRule type="cellIs" dxfId="109" priority="42" operator="notEqual">
      <formula>nrow</formula>
    </cfRule>
  </conditionalFormatting>
  <conditionalFormatting sqref="C1">
    <cfRule type="cellIs" dxfId="108" priority="41" operator="notEqual">
      <formula>ncol</formula>
    </cfRule>
  </conditionalFormatting>
  <conditionalFormatting sqref="B4:C5">
    <cfRule type="expression" dxfId="0" priority="1">
      <formula>NOT(ISNUMBER(B4))</formula>
    </cfRule>
  </conditionalFormatting>
  <pageMargins left="0.7" right="0.7" top="0.75" bottom="0.75" header="0.3" footer="0.3"/>
  <pageSetup paperSize="9" orientation="portrait"/>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vTest">
    <tabColor theme="3" tint="-0.249977111117893"/>
  </sheetPr>
  <dimension ref="A1:BD44"/>
  <sheetViews>
    <sheetView showGridLines="0" zoomScale="70" zoomScaleNormal="70" workbookViewId="0">
      <pane ySplit="2" topLeftCell="A3" activePane="bottomLeft" state="frozen"/>
      <selection pane="bottomLeft" activeCell="A3" sqref="A3"/>
    </sheetView>
  </sheetViews>
  <sheetFormatPr defaultColWidth="8.77734375" defaultRowHeight="14.4" x14ac:dyDescent="0.3"/>
  <cols>
    <col min="1" max="1" width="10" customWidth="1"/>
    <col min="2" max="2" width="10.33203125" customWidth="1"/>
    <col min="3" max="4" width="9.109375" customWidth="1"/>
    <col min="6" max="15" width="9.109375" customWidth="1"/>
  </cols>
  <sheetData>
    <row r="1" spans="1:56" s="9" customFormat="1" ht="15.6" x14ac:dyDescent="0.3">
      <c r="A1" s="160" t="s">
        <v>80</v>
      </c>
      <c r="B1" s="10" t="s">
        <v>26</v>
      </c>
      <c r="C1" s="10" t="s">
        <v>29</v>
      </c>
      <c r="D1" s="15" t="s">
        <v>35</v>
      </c>
      <c r="E1" s="155" t="s">
        <v>53</v>
      </c>
      <c r="F1" s="155"/>
      <c r="G1" s="155"/>
      <c r="H1" s="155"/>
      <c r="I1"/>
      <c r="J1"/>
      <c r="K1"/>
      <c r="L1"/>
      <c r="M1"/>
      <c r="N1"/>
      <c r="P1" s="60" t="s">
        <v>37</v>
      </c>
    </row>
    <row r="2" spans="1:56" x14ac:dyDescent="0.3">
      <c r="A2" s="160"/>
      <c r="B2" s="10"/>
      <c r="C2" s="27"/>
    </row>
    <row r="3" spans="1:56" ht="15" customHeight="1" x14ac:dyDescent="0.3">
      <c r="B3" s="175" t="s">
        <v>28</v>
      </c>
      <c r="C3" s="33" t="s">
        <v>27</v>
      </c>
      <c r="F3" s="13" t="s">
        <v>61</v>
      </c>
      <c r="G3" s="11" t="s">
        <v>30</v>
      </c>
      <c r="H3" s="12" t="str">
        <f t="shared" ref="H3:BC3" si="0">IF(COLUMN(H3)-COLUMN(p1_)&lt;g, "p" &amp; TEXT(COLUMN(H3)-COLUMN(p1_)+1,"0"),"")</f>
        <v/>
      </c>
      <c r="I3" s="12" t="str">
        <f t="shared" si="0"/>
        <v/>
      </c>
      <c r="J3" s="12" t="str">
        <f t="shared" si="0"/>
        <v/>
      </c>
      <c r="K3" s="12" t="str">
        <f t="shared" si="0"/>
        <v/>
      </c>
      <c r="L3" s="12" t="str">
        <f t="shared" si="0"/>
        <v/>
      </c>
      <c r="M3" s="12" t="str">
        <f t="shared" si="0"/>
        <v/>
      </c>
      <c r="N3" s="12" t="str">
        <f t="shared" si="0"/>
        <v/>
      </c>
      <c r="O3" s="12" t="str">
        <f t="shared" si="0"/>
        <v/>
      </c>
      <c r="P3" s="12" t="str">
        <f t="shared" si="0"/>
        <v/>
      </c>
      <c r="Q3" s="12" t="str">
        <f t="shared" si="0"/>
        <v/>
      </c>
      <c r="R3" s="12" t="str">
        <f t="shared" si="0"/>
        <v/>
      </c>
      <c r="S3" s="12" t="str">
        <f t="shared" si="0"/>
        <v/>
      </c>
      <c r="T3" s="12" t="str">
        <f t="shared" si="0"/>
        <v/>
      </c>
      <c r="U3" s="12" t="str">
        <f t="shared" si="0"/>
        <v/>
      </c>
      <c r="V3" s="12" t="str">
        <f t="shared" si="0"/>
        <v/>
      </c>
      <c r="W3" s="12" t="str">
        <f t="shared" si="0"/>
        <v/>
      </c>
      <c r="X3" s="12" t="str">
        <f t="shared" si="0"/>
        <v/>
      </c>
      <c r="Y3" s="12" t="str">
        <f t="shared" si="0"/>
        <v/>
      </c>
      <c r="Z3" s="12" t="str">
        <f t="shared" si="0"/>
        <v/>
      </c>
      <c r="AA3" s="12" t="str">
        <f t="shared" si="0"/>
        <v/>
      </c>
      <c r="AB3" s="12" t="str">
        <f t="shared" si="0"/>
        <v/>
      </c>
      <c r="AC3" s="12" t="str">
        <f t="shared" si="0"/>
        <v/>
      </c>
      <c r="AD3" s="12" t="str">
        <f t="shared" si="0"/>
        <v/>
      </c>
      <c r="AE3" s="12" t="str">
        <f t="shared" si="0"/>
        <v/>
      </c>
      <c r="AF3" s="12" t="str">
        <f t="shared" si="0"/>
        <v/>
      </c>
      <c r="AG3" s="12" t="str">
        <f t="shared" si="0"/>
        <v/>
      </c>
      <c r="AH3" s="12" t="str">
        <f t="shared" si="0"/>
        <v/>
      </c>
      <c r="AI3" s="12" t="str">
        <f t="shared" si="0"/>
        <v/>
      </c>
      <c r="AJ3" s="12" t="str">
        <f t="shared" si="0"/>
        <v/>
      </c>
      <c r="AK3" s="12" t="str">
        <f t="shared" si="0"/>
        <v/>
      </c>
      <c r="AL3" s="12" t="str">
        <f t="shared" si="0"/>
        <v/>
      </c>
      <c r="AM3" s="12" t="str">
        <f t="shared" si="0"/>
        <v/>
      </c>
      <c r="AN3" s="12" t="str">
        <f t="shared" si="0"/>
        <v/>
      </c>
      <c r="AO3" s="12" t="str">
        <f t="shared" si="0"/>
        <v/>
      </c>
      <c r="AP3" s="12" t="str">
        <f t="shared" si="0"/>
        <v/>
      </c>
      <c r="AQ3" s="12" t="str">
        <f t="shared" si="0"/>
        <v/>
      </c>
      <c r="AR3" s="12" t="str">
        <f t="shared" si="0"/>
        <v/>
      </c>
      <c r="AS3" s="12" t="str">
        <f t="shared" si="0"/>
        <v/>
      </c>
      <c r="AT3" s="12" t="str">
        <f t="shared" si="0"/>
        <v/>
      </c>
      <c r="AU3" s="12" t="str">
        <f t="shared" si="0"/>
        <v/>
      </c>
      <c r="AV3" s="12" t="str">
        <f t="shared" si="0"/>
        <v/>
      </c>
      <c r="AW3" s="12" t="str">
        <f t="shared" si="0"/>
        <v/>
      </c>
      <c r="AX3" s="12" t="str">
        <f t="shared" si="0"/>
        <v/>
      </c>
      <c r="AY3" s="12" t="str">
        <f t="shared" si="0"/>
        <v/>
      </c>
      <c r="AZ3" s="12" t="str">
        <f t="shared" si="0"/>
        <v/>
      </c>
      <c r="BA3" s="12" t="str">
        <f t="shared" si="0"/>
        <v/>
      </c>
      <c r="BB3" s="12" t="str">
        <f t="shared" si="0"/>
        <v/>
      </c>
      <c r="BC3" s="12" t="str">
        <f t="shared" si="0"/>
        <v/>
      </c>
      <c r="BD3" t="s">
        <v>39</v>
      </c>
    </row>
    <row r="4" spans="1:56" s="8" customFormat="1" x14ac:dyDescent="0.3">
      <c r="A4"/>
      <c r="B4" s="175"/>
      <c r="C4" s="27"/>
      <c r="D4"/>
      <c r="F4" s="28" t="str">
        <f>IF(g=0,"",SUM(pis))</f>
        <v/>
      </c>
      <c r="G4" s="14"/>
      <c r="BD4"/>
    </row>
    <row r="5" spans="1:56" x14ac:dyDescent="0.3">
      <c r="B5" s="175"/>
      <c r="BD5" t="s">
        <v>39</v>
      </c>
    </row>
    <row r="6" spans="1:56" x14ac:dyDescent="0.3">
      <c r="B6" s="175"/>
      <c r="C6" s="167" t="s">
        <v>43</v>
      </c>
      <c r="D6" s="168"/>
      <c r="E6" s="21" t="s">
        <v>38</v>
      </c>
      <c r="F6" s="22" t="s">
        <v>72</v>
      </c>
      <c r="G6" s="21" t="s">
        <v>41</v>
      </c>
      <c r="BD6" t="s">
        <v>39</v>
      </c>
    </row>
    <row r="7" spans="1:56" x14ac:dyDescent="0.3">
      <c r="B7" s="175"/>
      <c r="C7" s="169"/>
      <c r="D7" s="169"/>
      <c r="E7" s="24" t="e">
        <f>CHIINV(D10,C10)</f>
        <v>#NUM!</v>
      </c>
      <c r="F7" s="23" t="e">
        <f ca="1">-n * E10</f>
        <v>#VALUE!</v>
      </c>
      <c r="G7" s="23" t="e">
        <f ca="1">CHIDIST(F7,C10)</f>
        <v>#VALUE!</v>
      </c>
      <c r="BD7" t="s">
        <v>39</v>
      </c>
    </row>
    <row r="8" spans="1:56" x14ac:dyDescent="0.3">
      <c r="B8" s="175"/>
      <c r="BD8" t="s">
        <v>39</v>
      </c>
    </row>
    <row r="9" spans="1:56" x14ac:dyDescent="0.3">
      <c r="B9" s="175"/>
      <c r="C9" s="42" t="s">
        <v>85</v>
      </c>
      <c r="D9" s="21" t="s">
        <v>33</v>
      </c>
      <c r="E9" s="35" t="s">
        <v>71</v>
      </c>
      <c r="F9" s="21" t="s">
        <v>34</v>
      </c>
      <c r="G9" s="21" t="s">
        <v>40</v>
      </c>
      <c r="H9" s="21" t="str">
        <f t="shared" ref="H9:BC9" si="1">IF(COLUMN(H9)-COLUMN(ln_corr1)&lt;g, "ln|corr" &amp; TEXT(COLUMN(H9)-COLUMN(ln_corr1)+1,"0") &amp; "|","")</f>
        <v/>
      </c>
      <c r="I9" s="21" t="str">
        <f t="shared" si="1"/>
        <v/>
      </c>
      <c r="J9" s="21" t="str">
        <f t="shared" si="1"/>
        <v/>
      </c>
      <c r="K9" s="21" t="str">
        <f t="shared" si="1"/>
        <v/>
      </c>
      <c r="L9" s="21" t="str">
        <f t="shared" si="1"/>
        <v/>
      </c>
      <c r="M9" s="21" t="str">
        <f t="shared" si="1"/>
        <v/>
      </c>
      <c r="N9" s="21" t="str">
        <f t="shared" si="1"/>
        <v/>
      </c>
      <c r="O9" s="21" t="str">
        <f t="shared" si="1"/>
        <v/>
      </c>
      <c r="P9" s="21" t="str">
        <f t="shared" si="1"/>
        <v/>
      </c>
      <c r="Q9" s="21" t="str">
        <f t="shared" si="1"/>
        <v/>
      </c>
      <c r="R9" s="21" t="str">
        <f t="shared" si="1"/>
        <v/>
      </c>
      <c r="S9" s="21" t="str">
        <f t="shared" si="1"/>
        <v/>
      </c>
      <c r="T9" s="21" t="str">
        <f t="shared" si="1"/>
        <v/>
      </c>
      <c r="U9" s="21" t="str">
        <f t="shared" si="1"/>
        <v/>
      </c>
      <c r="V9" s="21" t="str">
        <f t="shared" si="1"/>
        <v/>
      </c>
      <c r="W9" s="21" t="str">
        <f t="shared" si="1"/>
        <v/>
      </c>
      <c r="X9" s="21" t="str">
        <f t="shared" si="1"/>
        <v/>
      </c>
      <c r="Y9" s="21" t="str">
        <f t="shared" si="1"/>
        <v/>
      </c>
      <c r="Z9" s="21" t="str">
        <f t="shared" si="1"/>
        <v/>
      </c>
      <c r="AA9" s="21" t="str">
        <f t="shared" si="1"/>
        <v/>
      </c>
      <c r="AB9" s="21" t="str">
        <f t="shared" si="1"/>
        <v/>
      </c>
      <c r="AC9" s="21" t="str">
        <f t="shared" si="1"/>
        <v/>
      </c>
      <c r="AD9" s="21" t="str">
        <f t="shared" si="1"/>
        <v/>
      </c>
      <c r="AE9" s="21" t="str">
        <f t="shared" si="1"/>
        <v/>
      </c>
      <c r="AF9" s="21" t="str">
        <f t="shared" si="1"/>
        <v/>
      </c>
      <c r="AG9" s="21" t="str">
        <f t="shared" si="1"/>
        <v/>
      </c>
      <c r="AH9" s="21" t="str">
        <f t="shared" si="1"/>
        <v/>
      </c>
      <c r="AI9" s="21" t="str">
        <f t="shared" si="1"/>
        <v/>
      </c>
      <c r="AJ9" s="21" t="str">
        <f t="shared" si="1"/>
        <v/>
      </c>
      <c r="AK9" s="21" t="str">
        <f t="shared" si="1"/>
        <v/>
      </c>
      <c r="AL9" s="21" t="str">
        <f t="shared" si="1"/>
        <v/>
      </c>
      <c r="AM9" s="21" t="str">
        <f t="shared" si="1"/>
        <v/>
      </c>
      <c r="AN9" s="21" t="str">
        <f t="shared" si="1"/>
        <v/>
      </c>
      <c r="AO9" s="21" t="str">
        <f t="shared" si="1"/>
        <v/>
      </c>
      <c r="AP9" s="21" t="str">
        <f t="shared" si="1"/>
        <v/>
      </c>
      <c r="AQ9" s="21" t="str">
        <f t="shared" si="1"/>
        <v/>
      </c>
      <c r="AR9" s="21" t="str">
        <f t="shared" si="1"/>
        <v/>
      </c>
      <c r="AS9" s="21" t="str">
        <f t="shared" si="1"/>
        <v/>
      </c>
      <c r="AT9" s="21" t="str">
        <f t="shared" si="1"/>
        <v/>
      </c>
      <c r="AU9" s="21" t="str">
        <f t="shared" si="1"/>
        <v/>
      </c>
      <c r="AV9" s="21" t="str">
        <f t="shared" si="1"/>
        <v/>
      </c>
      <c r="AW9" s="21" t="str">
        <f t="shared" si="1"/>
        <v/>
      </c>
      <c r="AX9" s="21" t="str">
        <f t="shared" si="1"/>
        <v/>
      </c>
      <c r="AY9" s="21" t="str">
        <f t="shared" si="1"/>
        <v/>
      </c>
      <c r="AZ9" s="21" t="str">
        <f t="shared" si="1"/>
        <v/>
      </c>
      <c r="BA9" s="21" t="str">
        <f t="shared" si="1"/>
        <v/>
      </c>
      <c r="BB9" s="21" t="str">
        <f t="shared" si="1"/>
        <v/>
      </c>
      <c r="BC9" s="21" t="str">
        <f t="shared" si="1"/>
        <v/>
      </c>
      <c r="BD9" t="s">
        <v>39</v>
      </c>
    </row>
    <row r="10" spans="1:56" x14ac:dyDescent="0.3">
      <c r="B10" s="175"/>
      <c r="C10" s="17">
        <f>(p^2 - SUMSQ(pis))/2</f>
        <v>0</v>
      </c>
      <c r="D10" s="30">
        <v>0.05</v>
      </c>
      <c r="E10" s="25" t="str">
        <f ca="1">IFERROR(-(SUM(OFFSET(pis,ROW(ln_corr1)-ROW(p1_),COLUMN(ln_corr1)-COLUMN(p1_)))-F10),"#N/A")</f>
        <v>#N/A</v>
      </c>
      <c r="F10" s="25" t="e">
        <f>LN(MAX(1E-200,MDETERM(correladdr)))</f>
        <v>#VALUE!</v>
      </c>
      <c r="G10" s="14"/>
      <c r="H10" s="27"/>
      <c r="I10" s="27"/>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row>
    <row r="11" spans="1:56" x14ac:dyDescent="0.3">
      <c r="B11" s="175"/>
      <c r="BD11" t="s">
        <v>39</v>
      </c>
    </row>
    <row r="12" spans="1:56" x14ac:dyDescent="0.3">
      <c r="B12" s="175"/>
      <c r="C12" s="170" t="s">
        <v>44</v>
      </c>
      <c r="D12" s="170"/>
      <c r="E12" s="18" t="s">
        <v>42</v>
      </c>
      <c r="F12" s="43" t="s">
        <v>86</v>
      </c>
      <c r="G12" s="20" t="s">
        <v>73</v>
      </c>
      <c r="H12" s="19" t="s">
        <v>41</v>
      </c>
      <c r="I12" s="26"/>
      <c r="J12" s="26"/>
      <c r="BD12" t="s">
        <v>39</v>
      </c>
    </row>
    <row r="13" spans="1:56" x14ac:dyDescent="0.3">
      <c r="B13" s="175"/>
      <c r="C13" s="171"/>
      <c r="D13" s="171"/>
      <c r="E13" s="29" t="e">
        <f>n-1.5-1/6/C10*(p^3 - SUMPOW(pis,3))</f>
        <v>#DIV/0!</v>
      </c>
      <c r="F13" s="29" t="e">
        <f>1/E13^2 * ((p^4 - SUMPOW(pis,4) - 5 *C10)/48 - (p^3 - SUMPOW(pis,3))^2/144/C10)</f>
        <v>#DIV/0!</v>
      </c>
      <c r="G13" s="29" t="e">
        <f ca="1">-E13*E10</f>
        <v>#DIV/0!</v>
      </c>
      <c r="H13" s="29" t="e">
        <f ca="1">(1 - F13) * CHIDIST(G13,C10) + F13 * CHIDIST(G13, C10+4)</f>
        <v>#DIV/0!</v>
      </c>
      <c r="I13" s="26"/>
      <c r="J13" s="26"/>
    </row>
    <row r="16" spans="1:56" x14ac:dyDescent="0.3">
      <c r="B16" s="173" t="s">
        <v>45</v>
      </c>
      <c r="C16" s="16" t="s">
        <v>46</v>
      </c>
      <c r="D16" s="16" t="s">
        <v>81</v>
      </c>
      <c r="E16" s="16" t="s">
        <v>47</v>
      </c>
      <c r="F16" s="41" t="s">
        <v>82</v>
      </c>
      <c r="G16" s="16" t="s">
        <v>48</v>
      </c>
      <c r="H16" s="16" t="s">
        <v>42</v>
      </c>
      <c r="I16" s="16" t="s">
        <v>33</v>
      </c>
      <c r="J16" s="16" t="s">
        <v>38</v>
      </c>
      <c r="K16" s="16" t="s">
        <v>41</v>
      </c>
    </row>
    <row r="17" spans="2:13" x14ac:dyDescent="0.3">
      <c r="B17" s="173"/>
      <c r="C17" s="16" t="e">
        <f>MDETERM(covAddr)</f>
        <v>#VALUE!</v>
      </c>
      <c r="D17" s="16" t="e">
        <f>mtr(covAddr)/p</f>
        <v>#DIV/0!</v>
      </c>
      <c r="E17" s="16" t="e">
        <f>2/p/(p-1)/D17*(SUM(covAddr) - D17 * p) / 2</f>
        <v>#DIV/0!</v>
      </c>
      <c r="F17" s="16" t="e">
        <f>ABS(C17 / (D17^p) / ((1-E17)^(p-1)) / (1 + (p-1) * E17))</f>
        <v>#VALUE!</v>
      </c>
      <c r="G17" s="16" t="e">
        <f>-(n-1-(p*(p+1)^2*(2*p-3))/(6*(p-1)*(p^2+p-4)))*LN(F17)</f>
        <v>#VALUE!</v>
      </c>
      <c r="H17" s="16">
        <f>p * (p + 1) / 2 - 2</f>
        <v>-2</v>
      </c>
      <c r="I17" s="30">
        <v>0.05</v>
      </c>
      <c r="J17" s="31" t="e">
        <f>CHIINV(I17,H17)</f>
        <v>#NUM!</v>
      </c>
      <c r="K17" s="3" t="e">
        <f>CHIDIST(G17,H17)</f>
        <v>#VALUE!</v>
      </c>
    </row>
    <row r="18" spans="2:13" x14ac:dyDescent="0.3">
      <c r="B18" s="173"/>
    </row>
    <row r="19" spans="2:13" x14ac:dyDescent="0.3">
      <c r="B19" s="173"/>
    </row>
    <row r="21" spans="2:13" ht="15" customHeight="1" x14ac:dyDescent="0.3">
      <c r="B21" s="174" t="s">
        <v>49</v>
      </c>
      <c r="C21" s="41" t="s">
        <v>83</v>
      </c>
      <c r="D21" s="16" t="s">
        <v>91</v>
      </c>
      <c r="E21" s="41" t="s">
        <v>84</v>
      </c>
      <c r="F21" s="16" t="s">
        <v>50</v>
      </c>
      <c r="G21" s="41" t="s">
        <v>92</v>
      </c>
      <c r="H21" s="16" t="s">
        <v>51</v>
      </c>
      <c r="I21" s="16" t="s">
        <v>52</v>
      </c>
      <c r="J21" s="16" t="s">
        <v>48</v>
      </c>
      <c r="K21" s="16" t="s">
        <v>33</v>
      </c>
      <c r="L21" s="16" t="s">
        <v>38</v>
      </c>
      <c r="M21" s="16" t="s">
        <v>41</v>
      </c>
    </row>
    <row r="22" spans="2:13" x14ac:dyDescent="0.3">
      <c r="B22" s="174"/>
      <c r="C22" s="16">
        <f>(SUM(correladdr) - p) / 2</f>
        <v>0</v>
      </c>
      <c r="D22" s="16" t="e">
        <f>2 / p / (p - 1) * C22</f>
        <v>#DIV/0!</v>
      </c>
      <c r="E22" s="16" t="e">
        <f>1-D22</f>
        <v>#DIV/0!</v>
      </c>
      <c r="F22" s="16">
        <f>(p + 1) * (p - 2) / 2</f>
        <v>-1</v>
      </c>
      <c r="G22" s="16" t="e">
        <f>(p - 1)^2 * (1 - E22^2) / (p - (p - 2) * E22^2)</f>
        <v>#DIV/0!</v>
      </c>
      <c r="H22" s="16" t="e">
        <f t="array" ref="H22">SUMSQ((correladdr + MCONSTANTDIAG(p,D22 - 1)) - D22) / 2</f>
        <v>#VALUE!</v>
      </c>
      <c r="I22" s="16" t="e">
        <f>SUMSQ(MMULT(MUniform(1,p,1),  correladdr - MCONSTANTDIAG(p,1)) / (p - 1) - D22)</f>
        <v>#VALUE!</v>
      </c>
      <c r="J22" s="16" t="e">
        <f>(n - 1) / E22^2 * (H22 - G22 * I22)</f>
        <v>#DIV/0!</v>
      </c>
      <c r="K22" s="16">
        <v>0.05</v>
      </c>
      <c r="L22" s="32" t="e">
        <f>CHIINV(K22,F22)</f>
        <v>#NUM!</v>
      </c>
      <c r="M22" s="16" t="e">
        <f>CHIDIST(J22,F22)</f>
        <v>#DIV/0!</v>
      </c>
    </row>
    <row r="23" spans="2:13" x14ac:dyDescent="0.3">
      <c r="B23" s="174"/>
    </row>
    <row r="24" spans="2:13" x14ac:dyDescent="0.3">
      <c r="B24" s="174"/>
    </row>
    <row r="27" spans="2:13" x14ac:dyDescent="0.3">
      <c r="B27" s="172" t="s">
        <v>53</v>
      </c>
      <c r="C27" s="161" t="s">
        <v>31</v>
      </c>
      <c r="D27" s="162"/>
      <c r="E27" s="21" t="s">
        <v>56</v>
      </c>
      <c r="F27" s="21" t="s">
        <v>85</v>
      </c>
      <c r="G27" s="21" t="s">
        <v>38</v>
      </c>
      <c r="H27" s="21" t="s">
        <v>41</v>
      </c>
    </row>
    <row r="28" spans="2:13" x14ac:dyDescent="0.3">
      <c r="B28" s="172"/>
      <c r="C28" s="163"/>
      <c r="D28" s="163"/>
      <c r="E28" s="16" t="e">
        <f>n*F31</f>
        <v>#DIV/0!</v>
      </c>
      <c r="F28" s="29">
        <f>p * (p + 1) / 2 - 1</f>
        <v>-1</v>
      </c>
      <c r="G28" s="32" t="e">
        <f>CHIINV(G31,F28)</f>
        <v>#NUM!</v>
      </c>
      <c r="H28" s="16" t="e">
        <f>CHIDIST(E28,F28)</f>
        <v>#DIV/0!</v>
      </c>
    </row>
    <row r="29" spans="2:13" x14ac:dyDescent="0.3">
      <c r="B29" s="172"/>
    </row>
    <row r="30" spans="2:13" x14ac:dyDescent="0.3">
      <c r="B30" s="172"/>
      <c r="C30" s="21" t="s">
        <v>54</v>
      </c>
      <c r="D30" s="21" t="s">
        <v>46</v>
      </c>
      <c r="E30" s="21" t="s">
        <v>55</v>
      </c>
      <c r="F30" s="21" t="s">
        <v>57</v>
      </c>
      <c r="G30" s="21" t="s">
        <v>33</v>
      </c>
    </row>
    <row r="31" spans="2:13" x14ac:dyDescent="0.3">
      <c r="B31" s="172"/>
      <c r="C31" s="29">
        <f>mtr(covAddr)</f>
        <v>0</v>
      </c>
      <c r="D31" s="29" t="e">
        <f>ABS(MDETERM(covAddr))</f>
        <v>#VALUE!</v>
      </c>
      <c r="E31" s="29" t="e">
        <f>C31/p/D31^(1/p)</f>
        <v>#DIV/0!</v>
      </c>
      <c r="F31" s="29" t="e">
        <f>p*LN(E31)</f>
        <v>#DIV/0!</v>
      </c>
      <c r="G31" s="16">
        <v>0.05</v>
      </c>
    </row>
    <row r="32" spans="2:13" x14ac:dyDescent="0.3">
      <c r="B32" s="172"/>
    </row>
    <row r="33" spans="2:8" x14ac:dyDescent="0.3">
      <c r="B33" s="172"/>
      <c r="C33" s="165" t="s">
        <v>60</v>
      </c>
      <c r="D33" s="165"/>
      <c r="E33" s="16" t="s">
        <v>58</v>
      </c>
      <c r="F33" s="41" t="s">
        <v>86</v>
      </c>
      <c r="G33" s="16" t="s">
        <v>59</v>
      </c>
      <c r="H33" s="16" t="s">
        <v>41</v>
      </c>
    </row>
    <row r="34" spans="2:8" ht="15" customHeight="1" x14ac:dyDescent="0.3">
      <c r="B34" s="172"/>
      <c r="C34" s="166"/>
      <c r="D34" s="166"/>
      <c r="E34" s="16" t="e">
        <f>n - 1 - (2 * p^2 + p + 2) / 6 / p</f>
        <v>#DIV/0!</v>
      </c>
      <c r="F34" s="16" t="e">
        <f>(p+2)*(p-1)*(p-2)*(2*p^3+6*p^2+3*p+2)/(288*p^2*E34^2)</f>
        <v>#DIV/0!</v>
      </c>
      <c r="G34" s="44" t="e">
        <f>E34 * F31</f>
        <v>#DIV/0!</v>
      </c>
      <c r="H34" s="16" t="e">
        <f>CHIDIST(G34,F28) + F34 * (CHIDIST(G34, F28 + 4) - CHIDIST(G34, F28))</f>
        <v>#DIV/0!</v>
      </c>
    </row>
    <row r="37" spans="2:8" ht="15" customHeight="1" x14ac:dyDescent="0.3">
      <c r="B37" s="164" t="s">
        <v>90</v>
      </c>
      <c r="C37" s="161" t="s">
        <v>31</v>
      </c>
      <c r="D37" s="162"/>
      <c r="E37" s="40" t="s">
        <v>51</v>
      </c>
      <c r="F37" s="40" t="s">
        <v>52</v>
      </c>
      <c r="G37" s="36" t="s">
        <v>78</v>
      </c>
      <c r="H37" s="40" t="s">
        <v>41</v>
      </c>
    </row>
    <row r="38" spans="2:8" x14ac:dyDescent="0.3">
      <c r="B38" s="164"/>
      <c r="C38" s="163"/>
      <c r="D38" s="163"/>
      <c r="E38" s="40" t="e">
        <f>mtr(MMULT(MINVERSE(covhypoaddr),covAddr*(n-1)/n))</f>
        <v>#VALUE!</v>
      </c>
      <c r="F38" s="40" t="e">
        <f>LN(MDETERM(MMULT(MINVERSE(covhypoaddr),covAddr*(n-1)/n)))</f>
        <v>#VALUE!</v>
      </c>
      <c r="G38" s="40" t="e">
        <f>n*(E38-F38-p)</f>
        <v>#VALUE!</v>
      </c>
      <c r="H38" s="40" t="e">
        <f>CHIDIST(G38,$F$41)</f>
        <v>#VALUE!</v>
      </c>
    </row>
    <row r="39" spans="2:8" x14ac:dyDescent="0.3">
      <c r="B39" s="164"/>
      <c r="E39" s="40"/>
      <c r="F39" s="40"/>
      <c r="G39" s="40"/>
      <c r="H39" s="40"/>
    </row>
    <row r="40" spans="2:8" x14ac:dyDescent="0.3">
      <c r="B40" s="164"/>
      <c r="F40" s="40" t="s">
        <v>42</v>
      </c>
      <c r="G40" s="40" t="s">
        <v>38</v>
      </c>
      <c r="H40" s="40" t="s">
        <v>33</v>
      </c>
    </row>
    <row r="41" spans="2:8" x14ac:dyDescent="0.3">
      <c r="B41" s="164"/>
      <c r="F41" s="40">
        <f>p * (p + 1) / 2</f>
        <v>0</v>
      </c>
      <c r="G41" s="32" t="e">
        <f>CHIINV(H41,F41)</f>
        <v>#NUM!</v>
      </c>
      <c r="H41" s="40">
        <v>0.05</v>
      </c>
    </row>
    <row r="42" spans="2:8" ht="15" customHeight="1" x14ac:dyDescent="0.3">
      <c r="B42" s="164"/>
      <c r="E42" s="40"/>
      <c r="F42" s="40"/>
      <c r="G42" s="40"/>
      <c r="H42" s="40"/>
    </row>
    <row r="43" spans="2:8" x14ac:dyDescent="0.3">
      <c r="B43" s="164"/>
      <c r="C43" s="165" t="s">
        <v>60</v>
      </c>
      <c r="D43" s="165"/>
      <c r="E43" s="40" t="s">
        <v>87</v>
      </c>
      <c r="F43" s="40" t="s">
        <v>88</v>
      </c>
      <c r="G43" s="36" t="s">
        <v>89</v>
      </c>
      <c r="H43" s="40" t="s">
        <v>41</v>
      </c>
    </row>
    <row r="44" spans="2:8" x14ac:dyDescent="0.3">
      <c r="B44" s="164"/>
      <c r="C44" s="166"/>
      <c r="D44" s="166"/>
      <c r="E44" s="40" t="e">
        <f>mtr(MMULT(MINVERSE(covhypoaddr),covAddr))</f>
        <v>#VALUE!</v>
      </c>
      <c r="F44" s="40" t="e">
        <f>LN(MDETERM(MMULT(MINVERSE(covhypoaddr),covAddr)))</f>
        <v>#VALUE!</v>
      </c>
      <c r="G44" s="40" t="e">
        <f>(n-1)*(E44-F44-p)</f>
        <v>#VALUE!</v>
      </c>
      <c r="H44" s="40" t="e">
        <f>CHIDIST(G44,$F$41)</f>
        <v>#VALUE!</v>
      </c>
    </row>
  </sheetData>
  <sheetProtection selectLockedCells="1"/>
  <mergeCells count="13">
    <mergeCell ref="A1:A2"/>
    <mergeCell ref="E1:H1"/>
    <mergeCell ref="C37:D38"/>
    <mergeCell ref="B37:B44"/>
    <mergeCell ref="C43:D44"/>
    <mergeCell ref="C27:D28"/>
    <mergeCell ref="C6:D7"/>
    <mergeCell ref="C12:D13"/>
    <mergeCell ref="C33:D34"/>
    <mergeCell ref="B27:B34"/>
    <mergeCell ref="B16:B19"/>
    <mergeCell ref="B21:B24"/>
    <mergeCell ref="B3:B13"/>
  </mergeCells>
  <conditionalFormatting sqref="H4:BC4">
    <cfRule type="expression" dxfId="107" priority="47">
      <formula>NOT(TRIM(H3)="")</formula>
    </cfRule>
  </conditionalFormatting>
  <conditionalFormatting sqref="F4">
    <cfRule type="expression" dxfId="106" priority="46">
      <formula>sum_p_i &lt;&gt; p</formula>
    </cfRule>
  </conditionalFormatting>
  <conditionalFormatting sqref="G7">
    <cfRule type="cellIs" dxfId="105" priority="56" operator="lessThan">
      <formula>$D$10</formula>
    </cfRule>
    <cfRule type="cellIs" dxfId="104" priority="57" operator="greaterThanOrEqual">
      <formula>$D$10</formula>
    </cfRule>
  </conditionalFormatting>
  <conditionalFormatting sqref="H13">
    <cfRule type="cellIs" dxfId="103" priority="58" operator="lessThan">
      <formula>$D$10</formula>
    </cfRule>
    <cfRule type="cellIs" dxfId="102" priority="59" operator="greaterThanOrEqual">
      <formula>$D$10</formula>
    </cfRule>
  </conditionalFormatting>
  <conditionalFormatting sqref="G10:BC10">
    <cfRule type="expression" dxfId="101" priority="39">
      <formula>NOT(TRIM(G9)="")</formula>
    </cfRule>
  </conditionalFormatting>
  <conditionalFormatting sqref="F7">
    <cfRule type="cellIs" dxfId="100" priority="60" operator="lessThanOrEqual">
      <formula>$E$7</formula>
    </cfRule>
    <cfRule type="cellIs" dxfId="99" priority="61" operator="greaterThan">
      <formula>$E$7</formula>
    </cfRule>
  </conditionalFormatting>
  <conditionalFormatting sqref="I17">
    <cfRule type="expression" dxfId="98" priority="36">
      <formula>NOT(TRIM(I16)="")</formula>
    </cfRule>
  </conditionalFormatting>
  <conditionalFormatting sqref="G17">
    <cfRule type="cellIs" dxfId="97" priority="33" operator="lessThanOrEqual">
      <formula>$J$17</formula>
    </cfRule>
    <cfRule type="cellIs" dxfId="96" priority="35" operator="greaterThan">
      <formula>$J$17</formula>
    </cfRule>
  </conditionalFormatting>
  <conditionalFormatting sqref="K17">
    <cfRule type="cellIs" dxfId="95" priority="31" operator="greaterThan">
      <formula>$I$17</formula>
    </cfRule>
    <cfRule type="cellIs" dxfId="94" priority="32" operator="lessThan">
      <formula>$I$17</formula>
    </cfRule>
  </conditionalFormatting>
  <conditionalFormatting sqref="D10">
    <cfRule type="expression" dxfId="93" priority="30">
      <formula>NOT(TRIM(D9)="")</formula>
    </cfRule>
  </conditionalFormatting>
  <conditionalFormatting sqref="C2">
    <cfRule type="expression" dxfId="92" priority="29">
      <formula>NOT(TRIM(C1)="")</formula>
    </cfRule>
  </conditionalFormatting>
  <conditionalFormatting sqref="C4">
    <cfRule type="expression" dxfId="91" priority="28">
      <formula>NOT(TRIM(C3)="")</formula>
    </cfRule>
  </conditionalFormatting>
  <conditionalFormatting sqref="K22">
    <cfRule type="expression" dxfId="90" priority="27">
      <formula>NOT(TRIM(K21)="")</formula>
    </cfRule>
  </conditionalFormatting>
  <conditionalFormatting sqref="M22">
    <cfRule type="cellIs" dxfId="89" priority="25" operator="greaterThan">
      <formula>$K$22</formula>
    </cfRule>
    <cfRule type="cellIs" dxfId="88" priority="26" operator="lessThan">
      <formula>$K$22</formula>
    </cfRule>
  </conditionalFormatting>
  <conditionalFormatting sqref="J22">
    <cfRule type="cellIs" dxfId="87" priority="23" operator="lessThanOrEqual">
      <formula>$L$22</formula>
    </cfRule>
    <cfRule type="cellIs" dxfId="86" priority="24" operator="greaterThan">
      <formula>$L$22</formula>
    </cfRule>
  </conditionalFormatting>
  <conditionalFormatting sqref="E28">
    <cfRule type="cellIs" dxfId="85" priority="21" operator="lessThanOrEqual">
      <formula>$G$28</formula>
    </cfRule>
    <cfRule type="cellIs" dxfId="84" priority="22" operator="greaterThan">
      <formula>$G$28</formula>
    </cfRule>
  </conditionalFormatting>
  <conditionalFormatting sqref="H28">
    <cfRule type="cellIs" dxfId="83" priority="17" operator="greaterThan">
      <formula>$G$31</formula>
    </cfRule>
    <cfRule type="cellIs" dxfId="82" priority="18" operator="lessThan">
      <formula>$G$31</formula>
    </cfRule>
  </conditionalFormatting>
  <conditionalFormatting sqref="H34">
    <cfRule type="cellIs" dxfId="81" priority="15" operator="greaterThan">
      <formula>$G$31</formula>
    </cfRule>
    <cfRule type="cellIs" dxfId="80" priority="16" operator="lessThan">
      <formula>$G$31</formula>
    </cfRule>
  </conditionalFormatting>
  <conditionalFormatting sqref="G31">
    <cfRule type="expression" dxfId="79" priority="14">
      <formula>NOT(TRIM(G30)="")</formula>
    </cfRule>
  </conditionalFormatting>
  <conditionalFormatting sqref="H41">
    <cfRule type="expression" dxfId="78" priority="13">
      <formula>NOT(TRIM(H40)="")</formula>
    </cfRule>
  </conditionalFormatting>
  <conditionalFormatting sqref="H38">
    <cfRule type="cellIs" dxfId="77" priority="11" operator="greaterThan">
      <formula>$H$41</formula>
    </cfRule>
    <cfRule type="cellIs" dxfId="76" priority="12" operator="lessThan">
      <formula>$H$41</formula>
    </cfRule>
  </conditionalFormatting>
  <conditionalFormatting sqref="H44">
    <cfRule type="cellIs" dxfId="75" priority="9" operator="greaterThan">
      <formula>$H$41</formula>
    </cfRule>
    <cfRule type="cellIs" dxfId="74" priority="10" operator="lessThan">
      <formula>$H$41</formula>
    </cfRule>
  </conditionalFormatting>
  <conditionalFormatting sqref="G38">
    <cfRule type="cellIs" dxfId="73" priority="7" operator="lessThanOrEqual">
      <formula>$G$41</formula>
    </cfRule>
    <cfRule type="cellIs" dxfId="72" priority="8" operator="greaterThan">
      <formula>$G$41</formula>
    </cfRule>
  </conditionalFormatting>
  <conditionalFormatting sqref="G44">
    <cfRule type="cellIs" dxfId="71" priority="5" operator="lessThanOrEqual">
      <formula>$G$41</formula>
    </cfRule>
    <cfRule type="cellIs" dxfId="70" priority="6" operator="greaterThan">
      <formula>$G$41</formula>
    </cfRule>
  </conditionalFormatting>
  <conditionalFormatting sqref="G34">
    <cfRule type="cellIs" dxfId="69" priority="3" operator="lessThanOrEqual">
      <formula>$G$28</formula>
    </cfRule>
    <cfRule type="cellIs" dxfId="68" priority="4" operator="greaterThan">
      <formula>$G$28</formula>
    </cfRule>
  </conditionalFormatting>
  <conditionalFormatting sqref="B73:K82">
    <cfRule type="colorScale" priority="1">
      <colorScale>
        <cfvo type="min"/>
        <cfvo type="percentile" val="50"/>
        <cfvo type="max"/>
        <color rgb="FFF8696B"/>
        <color rgb="FFFFEB84"/>
        <color rgb="FF63BE7B"/>
      </colorScale>
    </cfRule>
  </conditionalFormatting>
  <dataValidations count="1">
    <dataValidation type="list" allowBlank="1" showInputMessage="1" showErrorMessage="1" promptTitle="Select a Test" sqref="E1:H1">
      <formula1>"Block Independence Test, Intraclass Correl Model, Equicorrel Test,Sphericity Test,Σ = Σ₀?, Covariance Matrix, Correlation Matrix, Var &amp; sd,"</formula1>
    </dataValidation>
  </dataValidations>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ultiCov">
    <tabColor theme="3" tint="-0.249977111117893"/>
  </sheetPr>
  <dimension ref="A1:CA9"/>
  <sheetViews>
    <sheetView showGridLines="0" workbookViewId="0">
      <pane xSplit="1" ySplit="9" topLeftCell="B10" activePane="bottomRight" state="frozen"/>
      <selection pane="topRight" activeCell="B1" sqref="B1"/>
      <selection pane="bottomLeft" activeCell="A5" sqref="A5"/>
      <selection pane="bottomRight" activeCell="B10" sqref="B10"/>
    </sheetView>
  </sheetViews>
  <sheetFormatPr defaultColWidth="8.77734375" defaultRowHeight="14.4" x14ac:dyDescent="0.3"/>
  <cols>
    <col min="5" max="5" width="9.109375" customWidth="1"/>
    <col min="8" max="8" width="12.77734375" bestFit="1" customWidth="1"/>
    <col min="9" max="9" width="9" customWidth="1"/>
    <col min="12" max="12" width="9.6640625" customWidth="1"/>
    <col min="17" max="18" width="9.109375" customWidth="1"/>
  </cols>
  <sheetData>
    <row r="1" spans="1:79" ht="15" customHeight="1" x14ac:dyDescent="0.3">
      <c r="A1" s="179" t="s">
        <v>79</v>
      </c>
      <c r="B1" s="30" t="s">
        <v>42</v>
      </c>
      <c r="C1" s="30" t="s">
        <v>26</v>
      </c>
      <c r="D1" s="30" t="s">
        <v>29</v>
      </c>
      <c r="E1" s="30" t="s">
        <v>66</v>
      </c>
      <c r="F1" s="30" t="str">
        <f t="shared" ref="F1:AK1" si="0">IF(COLUMN(F1) - COLUMN(n1_) &lt; k, "n" &amp; COLUMN(F1) - COLUMN(n1_) + 1, "")</f>
        <v/>
      </c>
      <c r="G1" s="30" t="str">
        <f t="shared" si="0"/>
        <v/>
      </c>
      <c r="H1" s="30" t="str">
        <f t="shared" si="0"/>
        <v/>
      </c>
      <c r="I1" s="30" t="str">
        <f t="shared" si="0"/>
        <v/>
      </c>
      <c r="J1" s="30" t="str">
        <f t="shared" si="0"/>
        <v/>
      </c>
      <c r="W1" s="30" t="str">
        <f t="shared" si="0"/>
        <v/>
      </c>
      <c r="X1" s="30" t="str">
        <f t="shared" si="0"/>
        <v/>
      </c>
      <c r="Y1" s="30" t="str">
        <f t="shared" si="0"/>
        <v/>
      </c>
      <c r="Z1" s="30" t="str">
        <f t="shared" si="0"/>
        <v/>
      </c>
      <c r="AA1" s="30" t="str">
        <f t="shared" si="0"/>
        <v/>
      </c>
      <c r="AB1" s="30" t="str">
        <f t="shared" si="0"/>
        <v/>
      </c>
      <c r="AC1" s="30" t="str">
        <f t="shared" si="0"/>
        <v/>
      </c>
      <c r="AD1" s="30" t="str">
        <f t="shared" si="0"/>
        <v/>
      </c>
      <c r="AE1" s="30" t="str">
        <f t="shared" si="0"/>
        <v/>
      </c>
      <c r="AF1" s="30" t="str">
        <f t="shared" si="0"/>
        <v/>
      </c>
      <c r="AG1" s="30" t="str">
        <f t="shared" si="0"/>
        <v/>
      </c>
      <c r="AH1" s="30" t="str">
        <f t="shared" si="0"/>
        <v/>
      </c>
      <c r="AI1" s="30" t="str">
        <f t="shared" si="0"/>
        <v/>
      </c>
      <c r="AJ1" s="30" t="str">
        <f t="shared" si="0"/>
        <v/>
      </c>
      <c r="AK1" s="30" t="str">
        <f t="shared" si="0"/>
        <v/>
      </c>
      <c r="AL1" s="30" t="str">
        <f t="shared" ref="AL1:BQ1" si="1">IF(COLUMN(AL1) - COLUMN(n1_) &lt; k, "n" &amp; COLUMN(AL1) - COLUMN(n1_) + 1, "")</f>
        <v/>
      </c>
      <c r="AM1" s="30" t="str">
        <f t="shared" si="1"/>
        <v/>
      </c>
      <c r="AN1" s="30" t="str">
        <f t="shared" si="1"/>
        <v/>
      </c>
      <c r="AO1" s="30" t="str">
        <f t="shared" si="1"/>
        <v/>
      </c>
      <c r="AP1" s="30" t="str">
        <f t="shared" si="1"/>
        <v/>
      </c>
      <c r="AQ1" s="30" t="str">
        <f t="shared" si="1"/>
        <v/>
      </c>
      <c r="AR1" s="30" t="str">
        <f t="shared" si="1"/>
        <v/>
      </c>
      <c r="AS1" s="30" t="str">
        <f t="shared" si="1"/>
        <v/>
      </c>
      <c r="AT1" s="30" t="str">
        <f t="shared" si="1"/>
        <v/>
      </c>
      <c r="AU1" s="30" t="str">
        <f t="shared" si="1"/>
        <v/>
      </c>
      <c r="AV1" s="30" t="str">
        <f t="shared" si="1"/>
        <v/>
      </c>
      <c r="AW1" s="30" t="str">
        <f t="shared" si="1"/>
        <v/>
      </c>
      <c r="AX1" s="30" t="str">
        <f t="shared" si="1"/>
        <v/>
      </c>
      <c r="AY1" s="30" t="str">
        <f t="shared" si="1"/>
        <v/>
      </c>
      <c r="AZ1" s="30" t="str">
        <f t="shared" si="1"/>
        <v/>
      </c>
      <c r="BA1" s="30" t="str">
        <f t="shared" si="1"/>
        <v/>
      </c>
      <c r="BB1" s="30" t="str">
        <f t="shared" si="1"/>
        <v/>
      </c>
      <c r="BC1" s="30" t="str">
        <f t="shared" si="1"/>
        <v/>
      </c>
      <c r="BD1" s="30" t="str">
        <f t="shared" si="1"/>
        <v/>
      </c>
      <c r="BE1" s="30" t="str">
        <f t="shared" si="1"/>
        <v/>
      </c>
      <c r="BF1" s="30" t="str">
        <f t="shared" si="1"/>
        <v/>
      </c>
      <c r="BG1" s="30" t="str">
        <f t="shared" si="1"/>
        <v/>
      </c>
      <c r="BH1" s="30" t="str">
        <f t="shared" si="1"/>
        <v/>
      </c>
      <c r="BI1" s="30" t="str">
        <f t="shared" si="1"/>
        <v/>
      </c>
      <c r="BJ1" s="30" t="str">
        <f t="shared" si="1"/>
        <v/>
      </c>
      <c r="BK1" s="30" t="str">
        <f t="shared" si="1"/>
        <v/>
      </c>
      <c r="BL1" s="30" t="str">
        <f t="shared" si="1"/>
        <v/>
      </c>
      <c r="BM1" s="30" t="str">
        <f t="shared" si="1"/>
        <v/>
      </c>
      <c r="BN1" s="30" t="str">
        <f t="shared" si="1"/>
        <v/>
      </c>
      <c r="BO1" s="30" t="str">
        <f t="shared" si="1"/>
        <v/>
      </c>
      <c r="BP1" s="30" t="str">
        <f t="shared" si="1"/>
        <v/>
      </c>
      <c r="BQ1" s="30" t="str">
        <f t="shared" si="1"/>
        <v/>
      </c>
      <c r="BR1" s="30" t="str">
        <f t="shared" ref="BR1:BZ1" si="2">IF(COLUMN(BR1) - COLUMN(n1_) &lt; k, "n" &amp; COLUMN(BR1) - COLUMN(n1_) + 1, "")</f>
        <v/>
      </c>
      <c r="BS1" s="30" t="str">
        <f t="shared" si="2"/>
        <v/>
      </c>
      <c r="BT1" s="30" t="str">
        <f t="shared" si="2"/>
        <v/>
      </c>
      <c r="BU1" s="30" t="str">
        <f t="shared" si="2"/>
        <v/>
      </c>
      <c r="BV1" s="30" t="str">
        <f t="shared" si="2"/>
        <v/>
      </c>
      <c r="BW1" s="30" t="str">
        <f t="shared" si="2"/>
        <v/>
      </c>
      <c r="BX1" s="30" t="str">
        <f t="shared" si="2"/>
        <v/>
      </c>
      <c r="BY1" s="30" t="str">
        <f t="shared" si="2"/>
        <v/>
      </c>
      <c r="BZ1" s="30" t="str">
        <f t="shared" si="2"/>
        <v/>
      </c>
      <c r="CA1" t="s">
        <v>67</v>
      </c>
    </row>
    <row r="2" spans="1:79" x14ac:dyDescent="0.3">
      <c r="A2" s="179"/>
      <c r="B2" s="9"/>
      <c r="C2" s="9"/>
      <c r="D2" s="9"/>
      <c r="E2" s="9"/>
      <c r="F2" s="9"/>
      <c r="G2" s="9"/>
      <c r="H2" s="9"/>
      <c r="I2" s="9"/>
      <c r="J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X2" s="9"/>
      <c r="BY2" s="9"/>
      <c r="BZ2" s="9"/>
      <c r="CA2" t="s">
        <v>67</v>
      </c>
    </row>
    <row r="3" spans="1:79" ht="15" customHeight="1" x14ac:dyDescent="0.3">
      <c r="A3" s="179"/>
      <c r="B3" s="16" t="s">
        <v>32</v>
      </c>
      <c r="C3" s="16" t="s">
        <v>68</v>
      </c>
      <c r="D3" s="181" t="s">
        <v>70</v>
      </c>
      <c r="E3" s="181"/>
      <c r="F3" s="183" t="s">
        <v>74</v>
      </c>
      <c r="G3" s="183"/>
      <c r="H3" s="38" t="s">
        <v>78</v>
      </c>
      <c r="I3" s="16" t="s">
        <v>41</v>
      </c>
      <c r="K3" s="148" t="s">
        <v>651</v>
      </c>
      <c r="L3" s="93" t="s">
        <v>652</v>
      </c>
      <c r="R3" s="30" t="str">
        <f t="shared" ref="R3:V3" si="3">IF(COLUMN(R3) - COLUMN(n1_) &lt; k, "n" &amp; COLUMN(R3) - COLUMN(n1_) + 1, "")</f>
        <v/>
      </c>
      <c r="S3" s="30" t="str">
        <f t="shared" si="3"/>
        <v/>
      </c>
      <c r="T3" s="30" t="str">
        <f t="shared" si="3"/>
        <v/>
      </c>
      <c r="U3" s="30" t="str">
        <f t="shared" si="3"/>
        <v/>
      </c>
      <c r="V3" s="30" t="str">
        <f t="shared" si="3"/>
        <v/>
      </c>
    </row>
    <row r="4" spans="1:79" ht="15" customHeight="1" x14ac:dyDescent="0.3">
      <c r="A4" s="9"/>
      <c r="B4" s="32">
        <f>p * (p + 1) * (k - 1) /2</f>
        <v>0</v>
      </c>
      <c r="C4" s="34" t="str">
        <f>IF(k="","",SUM(nks))</f>
        <v/>
      </c>
      <c r="D4" s="182"/>
      <c r="E4" s="182"/>
      <c r="F4" s="182"/>
      <c r="G4" s="182"/>
      <c r="H4" s="103">
        <f>nLn_Sighat-sum_niLnSighat</f>
        <v>0</v>
      </c>
      <c r="I4" s="103" t="e">
        <f>CHIDIST(H4,B4)</f>
        <v>#NUM!</v>
      </c>
      <c r="K4" s="148"/>
      <c r="L4" s="93" t="s">
        <v>653</v>
      </c>
      <c r="R4" s="9"/>
      <c r="S4" s="9"/>
      <c r="T4" s="9"/>
      <c r="U4" s="9"/>
      <c r="V4" s="9"/>
    </row>
    <row r="5" spans="1:79" ht="13.5" customHeight="1" x14ac:dyDescent="0.3">
      <c r="A5" s="180" t="s">
        <v>0</v>
      </c>
      <c r="B5" s="37"/>
      <c r="C5" s="37"/>
      <c r="D5" s="37"/>
      <c r="E5" s="37"/>
      <c r="F5" s="37"/>
      <c r="G5" s="37"/>
      <c r="H5" s="16" t="s">
        <v>38</v>
      </c>
      <c r="I5" s="16" t="s">
        <v>33</v>
      </c>
      <c r="K5" s="148"/>
      <c r="L5" s="94" t="s">
        <v>654</v>
      </c>
    </row>
    <row r="6" spans="1:79" ht="15" customHeight="1" x14ac:dyDescent="0.3">
      <c r="A6" s="180"/>
      <c r="B6" s="37"/>
      <c r="C6" s="37"/>
      <c r="D6" s="37"/>
      <c r="E6" s="37"/>
      <c r="F6" s="37"/>
      <c r="G6" s="37"/>
      <c r="H6" s="97" t="e">
        <f>CHIINV(I6,B4)</f>
        <v>#NUM!</v>
      </c>
      <c r="I6" s="104">
        <v>0.05</v>
      </c>
      <c r="K6" s="148"/>
      <c r="L6" s="96" t="s">
        <v>661</v>
      </c>
      <c r="M6" s="176" t="s">
        <v>655</v>
      </c>
      <c r="N6" s="177"/>
      <c r="O6" s="177"/>
      <c r="P6" s="178" t="s">
        <v>656</v>
      </c>
      <c r="Q6" s="178"/>
      <c r="R6" s="178"/>
      <c r="S6" s="178"/>
      <c r="T6" s="178"/>
      <c r="U6" s="178"/>
      <c r="V6" s="178"/>
    </row>
    <row r="7" spans="1:79" x14ac:dyDescent="0.3">
      <c r="A7" s="9"/>
      <c r="B7" s="16" t="s">
        <v>75</v>
      </c>
      <c r="C7" s="181" t="s">
        <v>76</v>
      </c>
      <c r="D7" s="181"/>
      <c r="E7" s="181" t="s">
        <v>77</v>
      </c>
      <c r="F7" s="181"/>
      <c r="G7" s="16" t="s">
        <v>69</v>
      </c>
      <c r="H7" s="36" t="s">
        <v>63</v>
      </c>
      <c r="I7" s="16" t="s">
        <v>41</v>
      </c>
      <c r="K7" s="148"/>
      <c r="L7" s="32" t="s">
        <v>33</v>
      </c>
      <c r="M7" s="92" t="s">
        <v>648</v>
      </c>
      <c r="N7" s="92" t="s">
        <v>657</v>
      </c>
      <c r="O7" s="92" t="s">
        <v>41</v>
      </c>
      <c r="P7" s="92" t="s">
        <v>648</v>
      </c>
      <c r="Q7" s="92" t="s">
        <v>657</v>
      </c>
      <c r="R7" s="92" t="s">
        <v>41</v>
      </c>
      <c r="S7" s="41" t="s">
        <v>85</v>
      </c>
      <c r="T7" s="95" t="s">
        <v>658</v>
      </c>
      <c r="U7" s="95" t="s">
        <v>659</v>
      </c>
      <c r="V7" s="95" t="s">
        <v>660</v>
      </c>
    </row>
    <row r="8" spans="1:79" x14ac:dyDescent="0.3">
      <c r="A8" s="9"/>
      <c r="B8" s="98"/>
      <c r="C8" s="182">
        <f>(n-k)*LnDetS</f>
        <v>0</v>
      </c>
      <c r="D8" s="182"/>
      <c r="E8" s="182"/>
      <c r="F8" s="182"/>
      <c r="G8" s="97" t="e">
        <f>1 - (2 * p^2 + 3*p - 1)/(6 * (p + 1) * (k - 1)) * (SUMPOWSHIFT(nks, -1, -1) - 1/(n-k))</f>
        <v>#DIV/0!</v>
      </c>
      <c r="H8" s="103" t="e">
        <f>G8*(C8-sum_ni_1_LnSi)</f>
        <v>#DIV/0!</v>
      </c>
      <c r="I8" s="102" t="e">
        <f>CHIDIST(H8,B4)</f>
        <v>#DIV/0!</v>
      </c>
      <c r="K8" s="148"/>
      <c r="L8" s="56">
        <v>0.05</v>
      </c>
      <c r="M8" s="70" t="e">
        <f t="array" ref="M8">n1_*n2_/(n1_+n2_)*MMULT(xbar1-xbar2-diff,MMULT(MINVERSE(S),TRANSPOSE(xbar1-xbar2-diff)))</f>
        <v>#DIV/0!</v>
      </c>
      <c r="N8" s="97" t="str">
        <f>HOTELLINGTSQ_INV_RT(L8,p,n-2)</f>
        <v>#VALUE!</v>
      </c>
      <c r="O8" s="70" t="e">
        <f>HOTELLINGTSQ_DIST_RT(M8,p,n-2)</f>
        <v>#VALUE!</v>
      </c>
      <c r="P8" s="70" t="e">
        <f t="array" ref="P8">MMULT(xbar1-xbar2-diff,MMULT(MINVERSE(U),TRANSPOSE(xbar1-xbar2-diff)))</f>
        <v>#VALUE!</v>
      </c>
      <c r="Q8" s="55" t="e">
        <f>HOTELLINGTSQ_INV_RT(L8,p,NuUnequalCov)</f>
        <v>#VALUE!</v>
      </c>
      <c r="R8" s="70" t="e">
        <f>HOTELLINGTSQ_DIST_RT(TsqUnequalCov,p,NuUnequalCov)</f>
        <v>#VALUE!</v>
      </c>
      <c r="S8" s="99" t="e">
        <f>aux1_ / (aux2_ + aux3_)</f>
        <v>#VALUE!</v>
      </c>
      <c r="T8" s="47" t="e">
        <f t="array" ref="T8">MMULT(xbar1-xbar2-diff,MMULT(MINVERSE(U),TRANSPOSE(xbar1-xbar2-diff)))</f>
        <v>#VALUE!</v>
      </c>
      <c r="U8" s="47" t="e">
        <f t="array" ref="U8">MMULT(xbar1-xbar2-diff,MMULT(MMULT(MINVERSE(U), MMULT($B$11:$E$14/n1_, MINVERSE(U))),TRANSPOSE(xbar1-xbar2-diff))) / (n1_-1)</f>
        <v>#VALUE!</v>
      </c>
      <c r="V8" s="47" t="e">
        <f t="array" ref="V8">MMULT(xbar1-xbar2-diff,MMULT(MMULT(MINVERSE(U), MMULT($B$18:$E$21/n2_, MINVERSE(U))),TRANSPOSE(xbar1-xbar2-diff))) / (n2_ - 1)</f>
        <v>#VALUE!</v>
      </c>
    </row>
    <row r="9" spans="1:79" x14ac:dyDescent="0.3">
      <c r="A9" s="39" t="s">
        <v>65</v>
      </c>
    </row>
  </sheetData>
  <mergeCells count="13">
    <mergeCell ref="M6:O6"/>
    <mergeCell ref="P6:V6"/>
    <mergeCell ref="K3:K8"/>
    <mergeCell ref="A1:A3"/>
    <mergeCell ref="A5:A6"/>
    <mergeCell ref="C7:D7"/>
    <mergeCell ref="C8:D8"/>
    <mergeCell ref="E7:F7"/>
    <mergeCell ref="E8:F8"/>
    <mergeCell ref="D3:E3"/>
    <mergeCell ref="D4:E4"/>
    <mergeCell ref="F3:G3"/>
    <mergeCell ref="F4:G4"/>
  </mergeCells>
  <conditionalFormatting sqref="E2 W2:BZ2 R4:V4">
    <cfRule type="expression" dxfId="67" priority="24">
      <formula>NOT(E1="")</formula>
    </cfRule>
  </conditionalFormatting>
  <conditionalFormatting sqref="F2:J2">
    <cfRule type="expression" dxfId="66" priority="23">
      <formula>NOT(F1="")</formula>
    </cfRule>
  </conditionalFormatting>
  <conditionalFormatting sqref="C2">
    <cfRule type="expression" dxfId="65" priority="22">
      <formula>NOT(C1="")</formula>
    </cfRule>
  </conditionalFormatting>
  <conditionalFormatting sqref="B2">
    <cfRule type="expression" dxfId="64" priority="21">
      <formula>NOT(B1="")</formula>
    </cfRule>
  </conditionalFormatting>
  <conditionalFormatting sqref="D2">
    <cfRule type="expression" dxfId="63" priority="20">
      <formula>NOT(D1="")</formula>
    </cfRule>
  </conditionalFormatting>
  <conditionalFormatting sqref="C4">
    <cfRule type="cellIs" dxfId="62" priority="19" operator="equal">
      <formula>$D$2</formula>
    </cfRule>
  </conditionalFormatting>
  <conditionalFormatting sqref="I6">
    <cfRule type="expression" dxfId="61" priority="18">
      <formula>NOT(I5="")</formula>
    </cfRule>
  </conditionalFormatting>
  <conditionalFormatting sqref="I4">
    <cfRule type="cellIs" dxfId="60" priority="10" operator="greaterThan">
      <formula>$I$6</formula>
    </cfRule>
    <cfRule type="cellIs" dxfId="59" priority="17" operator="lessThan">
      <formula>$I$6</formula>
    </cfRule>
  </conditionalFormatting>
  <conditionalFormatting sqref="I8">
    <cfRule type="cellIs" dxfId="58" priority="11" operator="greaterThan">
      <formula>$I$6</formula>
    </cfRule>
    <cfRule type="cellIs" dxfId="57" priority="16" operator="lessThan">
      <formula>$I$6</formula>
    </cfRule>
  </conditionalFormatting>
  <conditionalFormatting sqref="H4">
    <cfRule type="cellIs" dxfId="56" priority="13" operator="lessThan">
      <formula>$H$6</formula>
    </cfRule>
    <cfRule type="cellIs" dxfId="55" priority="15" operator="greaterThan">
      <formula>$H$6</formula>
    </cfRule>
  </conditionalFormatting>
  <conditionalFormatting sqref="H8">
    <cfRule type="cellIs" dxfId="54" priority="12" operator="lessThan">
      <formula>$H$6</formula>
    </cfRule>
    <cfRule type="cellIs" dxfId="53" priority="14" operator="greaterThan">
      <formula>$H$6</formula>
    </cfRule>
  </conditionalFormatting>
  <conditionalFormatting sqref="O8">
    <cfRule type="cellIs" dxfId="52" priority="8" operator="lessThan">
      <formula>$L$8</formula>
    </cfRule>
    <cfRule type="cellIs" dxfId="51" priority="9" operator="greaterThan">
      <formula>$L$8</formula>
    </cfRule>
  </conditionalFormatting>
  <conditionalFormatting sqref="M8">
    <cfRule type="cellIs" dxfId="50" priority="6" operator="lessThanOrEqual">
      <formula>$N$8</formula>
    </cfRule>
    <cfRule type="cellIs" dxfId="49" priority="7" operator="greaterThan">
      <formula>$N$8</formula>
    </cfRule>
  </conditionalFormatting>
  <conditionalFormatting sqref="P8">
    <cfRule type="cellIs" dxfId="48" priority="4" operator="lessThanOrEqual">
      <formula>$Q$8</formula>
    </cfRule>
    <cfRule type="cellIs" dxfId="47" priority="5" operator="greaterThan">
      <formula>$Q$8</formula>
    </cfRule>
  </conditionalFormatting>
  <conditionalFormatting sqref="R8">
    <cfRule type="cellIs" dxfId="46" priority="2" operator="lessThan">
      <formula>$L$8</formula>
    </cfRule>
    <cfRule type="cellIs" dxfId="45" priority="3" operator="greaterThan">
      <formula>$L$8</formula>
    </cfRule>
  </conditionalFormatting>
  <conditionalFormatting sqref="S8">
    <cfRule type="cellIs" dxfId="44" priority="1" operator="lessThanOrEqual">
      <formula>p-1</formula>
    </cfRule>
  </conditionalFormatting>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sq">
    <tabColor rgb="FF00B050"/>
  </sheetPr>
  <dimension ref="A1:R1059"/>
  <sheetViews>
    <sheetView showGridLines="0" zoomScale="70" zoomScaleNormal="70" workbookViewId="0">
      <pane xSplit="1" ySplit="4" topLeftCell="B5" activePane="bottomRight" state="frozen"/>
      <selection pane="topRight" activeCell="B1" sqref="B1"/>
      <selection pane="bottomLeft" activeCell="A5" sqref="A5"/>
      <selection pane="bottomRight" activeCell="L18" sqref="L18:M19"/>
    </sheetView>
  </sheetViews>
  <sheetFormatPr defaultColWidth="8.77734375" defaultRowHeight="14.4" outlineLevelRow="1" x14ac:dyDescent="0.3"/>
  <cols>
    <col min="1" max="1" width="11" style="87" customWidth="1"/>
    <col min="2" max="18" width="9.21875" style="8" customWidth="1"/>
  </cols>
  <sheetData>
    <row r="1" spans="1:18" ht="15" customHeight="1" x14ac:dyDescent="0.3">
      <c r="A1" s="184" t="s">
        <v>129</v>
      </c>
      <c r="B1" s="185" t="s">
        <v>37</v>
      </c>
      <c r="C1" s="83" t="s">
        <v>29</v>
      </c>
      <c r="D1" s="83" t="s">
        <v>26</v>
      </c>
      <c r="F1" s="186" t="s">
        <v>646</v>
      </c>
      <c r="G1" s="32" t="s">
        <v>647</v>
      </c>
      <c r="I1" s="131" t="s">
        <v>648</v>
      </c>
      <c r="J1" s="131" t="s">
        <v>33</v>
      </c>
      <c r="K1" s="88" t="s">
        <v>650</v>
      </c>
      <c r="L1" s="133" t="s">
        <v>110</v>
      </c>
      <c r="M1" s="88" t="s">
        <v>649</v>
      </c>
      <c r="N1" s="133" t="s">
        <v>41</v>
      </c>
      <c r="R1" s="114"/>
    </row>
    <row r="2" spans="1:18" x14ac:dyDescent="0.3">
      <c r="A2" s="184"/>
      <c r="B2" s="185"/>
      <c r="C2" s="32">
        <v>28</v>
      </c>
      <c r="D2" s="32">
        <v>4</v>
      </c>
      <c r="F2" s="186"/>
      <c r="G2" s="56">
        <v>2</v>
      </c>
      <c r="I2" s="89">
        <f t="array" ref="I2">n*MMULT($L$5:$M$5 - Tmu0, MMULT(MINVERSE($L$14:$M$15),TRANSPOSE($L$5:$M$5 - Tmu0)))</f>
        <v>0.4167655642065205</v>
      </c>
      <c r="J2" s="91">
        <v>0.05</v>
      </c>
      <c r="K2" s="90">
        <f>HOTELLINGTSQ_INV_RT(alpha, T_row, n-1)</f>
        <v>6.9971878235674616</v>
      </c>
      <c r="L2" s="89">
        <f>Tsq*(n-T_row)/T_row/(n-1)</f>
        <v>0.200664901284621</v>
      </c>
      <c r="M2" s="90">
        <f>FINV(alpha,  T_row,  n - T_row)</f>
        <v>3.3690163594954443</v>
      </c>
      <c r="N2" s="132">
        <f>FDIST(F,  T_row,  n-T_row)</f>
        <v>0.81944176230805288</v>
      </c>
    </row>
    <row r="3" spans="1:18" x14ac:dyDescent="0.3">
      <c r="A3" s="76" t="s">
        <v>644</v>
      </c>
      <c r="B3" s="8" t="s">
        <v>98</v>
      </c>
      <c r="C3" s="8" t="s">
        <v>98</v>
      </c>
      <c r="D3" s="8" t="s">
        <v>98</v>
      </c>
      <c r="E3" s="8" t="s">
        <v>98</v>
      </c>
      <c r="F3"/>
      <c r="G3"/>
      <c r="R3"/>
    </row>
    <row r="4" spans="1:18" x14ac:dyDescent="0.3">
      <c r="A4" s="76" t="s">
        <v>645</v>
      </c>
      <c r="B4" s="8" t="s">
        <v>347</v>
      </c>
      <c r="C4" s="8" t="s">
        <v>292</v>
      </c>
      <c r="D4" s="8" t="s">
        <v>348</v>
      </c>
      <c r="E4" s="8" t="s">
        <v>349</v>
      </c>
      <c r="F4"/>
      <c r="G4"/>
      <c r="H4" s="8" t="s">
        <v>790</v>
      </c>
      <c r="I4" s="8" t="s">
        <v>791</v>
      </c>
      <c r="J4"/>
      <c r="K4" s="230" t="s">
        <v>792</v>
      </c>
      <c r="L4" s="8" t="str">
        <f>$H$4</f>
        <v>Ty1</v>
      </c>
      <c r="M4" s="8" t="str">
        <f>$I$4</f>
        <v>Ty2</v>
      </c>
      <c r="N4"/>
      <c r="O4"/>
      <c r="P4"/>
      <c r="Q4"/>
      <c r="R4"/>
    </row>
    <row r="5" spans="1:18" outlineLevel="1" x14ac:dyDescent="0.3">
      <c r="A5" s="76" t="s">
        <v>273</v>
      </c>
      <c r="B5" s="8">
        <v>72</v>
      </c>
      <c r="C5" s="8">
        <v>66</v>
      </c>
      <c r="D5" s="8">
        <v>76</v>
      </c>
      <c r="E5" s="8">
        <v>77</v>
      </c>
      <c r="F5"/>
      <c r="G5"/>
      <c r="H5" s="8">
        <f t="array" ref="H5:I32">MMULT($B$5:$E$32 - mu0, TRANSPOSE(Transformer))</f>
        <v>-4</v>
      </c>
      <c r="I5" s="8">
        <v>-11</v>
      </c>
      <c r="J5"/>
      <c r="K5" s="230" t="s">
        <v>793</v>
      </c>
      <c r="L5" s="8">
        <f>AVERAGE($H$5:$H$32)</f>
        <v>0.8571428571428571</v>
      </c>
      <c r="M5" s="8">
        <f>AVERAGE($I$5:$I$32)</f>
        <v>0.9285714285714286</v>
      </c>
      <c r="N5"/>
      <c r="O5"/>
      <c r="P5"/>
      <c r="Q5"/>
      <c r="R5"/>
    </row>
    <row r="6" spans="1:18" outlineLevel="1" x14ac:dyDescent="0.3">
      <c r="A6"/>
      <c r="B6" s="8">
        <v>60</v>
      </c>
      <c r="C6" s="8">
        <v>53</v>
      </c>
      <c r="D6" s="8">
        <v>66</v>
      </c>
      <c r="E6" s="8">
        <v>63</v>
      </c>
      <c r="F6"/>
      <c r="G6"/>
      <c r="H6" s="8">
        <v>-6</v>
      </c>
      <c r="I6" s="8">
        <v>-10</v>
      </c>
      <c r="J6"/>
      <c r="K6" s="230" t="s">
        <v>794</v>
      </c>
      <c r="L6" s="229">
        <v>0</v>
      </c>
      <c r="M6" s="229">
        <v>0</v>
      </c>
      <c r="N6"/>
      <c r="O6"/>
      <c r="P6"/>
      <c r="Q6"/>
      <c r="R6"/>
    </row>
    <row r="7" spans="1:18" outlineLevel="1" x14ac:dyDescent="0.3">
      <c r="B7" s="8">
        <v>56</v>
      </c>
      <c r="C7" s="8">
        <v>57</v>
      </c>
      <c r="D7" s="8">
        <v>64</v>
      </c>
      <c r="E7" s="8">
        <v>58</v>
      </c>
      <c r="G7"/>
      <c r="H7" s="8">
        <v>-8</v>
      </c>
      <c r="I7" s="8">
        <v>-1</v>
      </c>
      <c r="J7"/>
      <c r="K7" s="230" t="s">
        <v>796</v>
      </c>
      <c r="L7" s="8">
        <f>$L$5 - TINV(alpha/T_row, n-1) * SQRT($L$14/n)</f>
        <v>-2.7180502748928124</v>
      </c>
      <c r="M7" s="8">
        <f>$M$5 - TINV(alpha/T_row, n-1) * SQRT($M$15/n)</f>
        <v>-3.6078541780471012</v>
      </c>
      <c r="N7"/>
      <c r="O7"/>
      <c r="P7"/>
      <c r="Q7"/>
      <c r="R7"/>
    </row>
    <row r="8" spans="1:18" outlineLevel="1" x14ac:dyDescent="0.3">
      <c r="B8" s="8">
        <v>41</v>
      </c>
      <c r="C8" s="8">
        <v>29</v>
      </c>
      <c r="D8" s="8">
        <v>36</v>
      </c>
      <c r="E8" s="8">
        <v>38</v>
      </c>
      <c r="G8"/>
      <c r="H8" s="8">
        <v>5</v>
      </c>
      <c r="I8" s="8">
        <v>-9</v>
      </c>
      <c r="J8"/>
      <c r="K8" s="230" t="s">
        <v>797</v>
      </c>
      <c r="L8" s="8">
        <f>$L$5 + TINV(alpha/T_row, n-1) * SQRT($L$14/n)</f>
        <v>4.4323359891785268</v>
      </c>
      <c r="M8" s="8">
        <f>$M$5 + TINV(alpha/T_row, n-1) * SQRT($M$15/n)</f>
        <v>5.4649970351899588</v>
      </c>
      <c r="N8"/>
      <c r="O8"/>
      <c r="P8"/>
      <c r="Q8"/>
      <c r="R8"/>
    </row>
    <row r="9" spans="1:18" outlineLevel="1" x14ac:dyDescent="0.3">
      <c r="B9" s="8">
        <v>32</v>
      </c>
      <c r="C9" s="8">
        <v>32</v>
      </c>
      <c r="D9" s="8">
        <v>35</v>
      </c>
      <c r="E9" s="8">
        <v>36</v>
      </c>
      <c r="G9"/>
      <c r="H9" s="8">
        <v>-3</v>
      </c>
      <c r="I9" s="8">
        <v>-4</v>
      </c>
      <c r="J9"/>
      <c r="K9" s="230" t="s">
        <v>798</v>
      </c>
      <c r="L9" s="8">
        <f>$L$5 - SQRT(HOTELLINGTSQ_INV_RT(alpha, T_row, n-1)) * SQRT($L$14/n)</f>
        <v>-3.1274796864714061</v>
      </c>
      <c r="M9" s="8">
        <f>$M$5 - SQRT(HOTELLINGTSQ_INV_RT(alpha, T_row, n-1)) * SQRT($M$15/n)</f>
        <v>-4.1273634739631904</v>
      </c>
      <c r="N9"/>
      <c r="O9"/>
      <c r="P9"/>
      <c r="Q9"/>
      <c r="R9"/>
    </row>
    <row r="10" spans="1:18" outlineLevel="1" x14ac:dyDescent="0.3">
      <c r="B10" s="8">
        <v>30</v>
      </c>
      <c r="C10" s="8">
        <v>35</v>
      </c>
      <c r="D10" s="8">
        <v>34</v>
      </c>
      <c r="E10" s="8">
        <v>26</v>
      </c>
      <c r="G10"/>
      <c r="H10" s="8">
        <v>-4</v>
      </c>
      <c r="I10" s="8">
        <v>9</v>
      </c>
      <c r="J10"/>
      <c r="K10" s="230" t="s">
        <v>799</v>
      </c>
      <c r="L10" s="8">
        <f>$L$5 + SQRT(HOTELLINGTSQ_INV_RT(alpha, T_row, n-1)) * SQRT($L$14/n)</f>
        <v>4.8417654007571205</v>
      </c>
      <c r="M10" s="8">
        <f>$M$5 + SQRT(HOTELLINGTSQ_INV_RT(alpha, T_row, n-1)) * SQRT($M$15/n)</f>
        <v>5.984506331106048</v>
      </c>
      <c r="N10"/>
      <c r="O10"/>
      <c r="P10"/>
      <c r="Q10"/>
      <c r="R10"/>
    </row>
    <row r="11" spans="1:18" outlineLevel="1" x14ac:dyDescent="0.3">
      <c r="B11" s="8">
        <v>39</v>
      </c>
      <c r="C11" s="8">
        <v>39</v>
      </c>
      <c r="D11" s="8">
        <v>31</v>
      </c>
      <c r="E11" s="8">
        <v>27</v>
      </c>
      <c r="G11"/>
      <c r="H11" s="8">
        <v>8</v>
      </c>
      <c r="I11" s="8">
        <v>12</v>
      </c>
      <c r="J11"/>
      <c r="K11" s="230"/>
      <c r="N11"/>
      <c r="O11"/>
      <c r="P11"/>
      <c r="Q11"/>
      <c r="R11"/>
    </row>
    <row r="12" spans="1:18" outlineLevel="1" x14ac:dyDescent="0.3">
      <c r="B12" s="8">
        <v>42</v>
      </c>
      <c r="C12" s="8">
        <v>43</v>
      </c>
      <c r="D12" s="8">
        <v>31</v>
      </c>
      <c r="E12" s="8">
        <v>25</v>
      </c>
      <c r="G12"/>
      <c r="H12" s="8">
        <v>11</v>
      </c>
      <c r="I12" s="8">
        <v>18</v>
      </c>
      <c r="J12"/>
      <c r="K12" s="230"/>
      <c r="N12"/>
      <c r="O12"/>
      <c r="P12"/>
      <c r="Q12"/>
      <c r="R12"/>
    </row>
    <row r="13" spans="1:18" outlineLevel="1" x14ac:dyDescent="0.3">
      <c r="B13" s="8">
        <v>37</v>
      </c>
      <c r="C13" s="8">
        <v>40</v>
      </c>
      <c r="D13" s="8">
        <v>31</v>
      </c>
      <c r="E13" s="8">
        <v>25</v>
      </c>
      <c r="G13"/>
      <c r="H13" s="8">
        <v>6</v>
      </c>
      <c r="I13" s="8">
        <v>15</v>
      </c>
      <c r="J13"/>
      <c r="K13" s="230" t="s">
        <v>795</v>
      </c>
      <c r="L13" s="8" t="str">
        <f>$H$4</f>
        <v>Ty1</v>
      </c>
      <c r="M13" s="8" t="str">
        <f>$I$4</f>
        <v>Ty2</v>
      </c>
      <c r="N13"/>
      <c r="O13"/>
      <c r="P13"/>
      <c r="Q13"/>
      <c r="R13"/>
    </row>
    <row r="14" spans="1:18" outlineLevel="1" x14ac:dyDescent="0.3">
      <c r="B14" s="8">
        <v>33</v>
      </c>
      <c r="C14" s="8">
        <v>29</v>
      </c>
      <c r="D14" s="8">
        <v>27</v>
      </c>
      <c r="E14" s="8">
        <v>36</v>
      </c>
      <c r="G14"/>
      <c r="H14" s="8">
        <v>6</v>
      </c>
      <c r="I14" s="8">
        <v>-7</v>
      </c>
      <c r="J14"/>
      <c r="K14" s="230" t="str">
        <f>$H$4</f>
        <v>Ty1</v>
      </c>
      <c r="L14" s="8">
        <f t="array" ref="L14:M15">MCOVARIANCE(Ty)</f>
        <v>63.534391534391531</v>
      </c>
      <c r="M14" s="8">
        <v>28.396825396825395</v>
      </c>
      <c r="N14"/>
      <c r="O14"/>
      <c r="P14"/>
      <c r="Q14"/>
      <c r="R14"/>
    </row>
    <row r="15" spans="1:18" outlineLevel="1" x14ac:dyDescent="0.3">
      <c r="B15" s="8">
        <v>32</v>
      </c>
      <c r="C15" s="8">
        <v>30</v>
      </c>
      <c r="D15" s="8">
        <v>34</v>
      </c>
      <c r="E15" s="8">
        <v>28</v>
      </c>
      <c r="G15"/>
      <c r="H15" s="8">
        <v>-2</v>
      </c>
      <c r="I15" s="8">
        <v>2</v>
      </c>
      <c r="J15"/>
      <c r="K15" s="230" t="str">
        <f>$I$4</f>
        <v>Ty2</v>
      </c>
      <c r="L15" s="8">
        <v>28.396825396825395</v>
      </c>
      <c r="M15" s="8">
        <v>102.29100529100529</v>
      </c>
      <c r="N15"/>
      <c r="O15"/>
      <c r="P15"/>
      <c r="Q15"/>
      <c r="R15"/>
    </row>
    <row r="16" spans="1:18" outlineLevel="1" x14ac:dyDescent="0.3">
      <c r="B16" s="8">
        <v>63</v>
      </c>
      <c r="C16" s="8">
        <v>45</v>
      </c>
      <c r="D16" s="8">
        <v>74</v>
      </c>
      <c r="E16" s="8">
        <v>63</v>
      </c>
      <c r="G16"/>
      <c r="H16" s="8">
        <v>-11</v>
      </c>
      <c r="I16" s="8">
        <v>-18</v>
      </c>
      <c r="J16"/>
      <c r="K16" s="230"/>
      <c r="N16"/>
      <c r="O16"/>
      <c r="P16"/>
      <c r="Q16"/>
      <c r="R16"/>
    </row>
    <row r="17" spans="2:18" outlineLevel="1" x14ac:dyDescent="0.3">
      <c r="B17" s="8">
        <v>54</v>
      </c>
      <c r="C17" s="8">
        <v>46</v>
      </c>
      <c r="D17" s="8">
        <v>60</v>
      </c>
      <c r="E17" s="8">
        <v>52</v>
      </c>
      <c r="G17"/>
      <c r="H17" s="8">
        <v>-6</v>
      </c>
      <c r="I17" s="8">
        <v>-6</v>
      </c>
      <c r="J17"/>
      <c r="K17" s="230"/>
      <c r="N17"/>
      <c r="O17"/>
      <c r="P17"/>
      <c r="Q17"/>
      <c r="R17"/>
    </row>
    <row r="18" spans="2:18" outlineLevel="1" x14ac:dyDescent="0.3">
      <c r="B18" s="8">
        <v>47</v>
      </c>
      <c r="C18" s="8">
        <v>51</v>
      </c>
      <c r="D18" s="8">
        <v>52</v>
      </c>
      <c r="E18" s="8">
        <v>45</v>
      </c>
      <c r="G18"/>
      <c r="H18" s="8">
        <v>-5</v>
      </c>
      <c r="I18" s="8">
        <v>6</v>
      </c>
      <c r="J18"/>
      <c r="K18"/>
      <c r="L18" s="8">
        <v>63.534391534391531</v>
      </c>
      <c r="M18" s="8">
        <v>28.396825396825395</v>
      </c>
      <c r="N18"/>
      <c r="O18"/>
      <c r="P18"/>
      <c r="Q18"/>
      <c r="R18"/>
    </row>
    <row r="19" spans="2:18" outlineLevel="1" x14ac:dyDescent="0.3">
      <c r="B19" s="8">
        <v>91</v>
      </c>
      <c r="C19" s="8">
        <v>79</v>
      </c>
      <c r="D19" s="8">
        <v>100</v>
      </c>
      <c r="E19" s="8">
        <v>75</v>
      </c>
      <c r="G19"/>
      <c r="H19" s="8">
        <v>-9</v>
      </c>
      <c r="I19" s="8">
        <v>4</v>
      </c>
      <c r="J19"/>
      <c r="K19"/>
      <c r="L19" s="8">
        <v>28.396825396825395</v>
      </c>
      <c r="M19" s="8">
        <v>102.29100529100529</v>
      </c>
      <c r="N19"/>
      <c r="O19"/>
      <c r="P19"/>
      <c r="Q19"/>
      <c r="R19"/>
    </row>
    <row r="20" spans="2:18" outlineLevel="1" x14ac:dyDescent="0.3">
      <c r="B20" s="8">
        <v>56</v>
      </c>
      <c r="C20" s="8">
        <v>68</v>
      </c>
      <c r="D20" s="8">
        <v>47</v>
      </c>
      <c r="E20" s="8">
        <v>50</v>
      </c>
      <c r="G20"/>
      <c r="H20" s="8">
        <v>9</v>
      </c>
      <c r="I20" s="8">
        <v>18</v>
      </c>
      <c r="J20"/>
      <c r="K20"/>
      <c r="N20"/>
      <c r="O20"/>
      <c r="P20"/>
      <c r="Q20"/>
      <c r="R20"/>
    </row>
    <row r="21" spans="2:18" outlineLevel="1" x14ac:dyDescent="0.3">
      <c r="B21" s="8">
        <v>79</v>
      </c>
      <c r="C21" s="8">
        <v>65</v>
      </c>
      <c r="D21" s="8">
        <v>70</v>
      </c>
      <c r="E21" s="8">
        <v>61</v>
      </c>
      <c r="G21"/>
      <c r="H21" s="8">
        <v>9</v>
      </c>
      <c r="I21" s="8">
        <v>4</v>
      </c>
      <c r="J21"/>
      <c r="K21"/>
      <c r="N21"/>
      <c r="O21"/>
      <c r="P21"/>
      <c r="Q21"/>
      <c r="R21"/>
    </row>
    <row r="22" spans="2:18" outlineLevel="1" x14ac:dyDescent="0.3">
      <c r="B22" s="8">
        <v>81</v>
      </c>
      <c r="C22" s="8">
        <v>80</v>
      </c>
      <c r="D22" s="8">
        <v>68</v>
      </c>
      <c r="E22" s="8">
        <v>58</v>
      </c>
      <c r="G22"/>
      <c r="H22" s="8">
        <v>13</v>
      </c>
      <c r="I22" s="8">
        <v>22</v>
      </c>
      <c r="J22"/>
      <c r="K22"/>
      <c r="N22"/>
      <c r="O22"/>
      <c r="P22"/>
      <c r="Q22"/>
      <c r="R22"/>
    </row>
    <row r="23" spans="2:18" outlineLevel="1" x14ac:dyDescent="0.3">
      <c r="B23" s="8">
        <v>78</v>
      </c>
      <c r="C23" s="8">
        <v>55</v>
      </c>
      <c r="D23" s="8">
        <v>67</v>
      </c>
      <c r="E23" s="8">
        <v>60</v>
      </c>
      <c r="G23"/>
      <c r="H23" s="8">
        <v>11</v>
      </c>
      <c r="I23" s="8">
        <v>-5</v>
      </c>
      <c r="J23"/>
      <c r="K23"/>
      <c r="N23"/>
      <c r="O23"/>
      <c r="P23"/>
      <c r="Q23"/>
      <c r="R23"/>
    </row>
    <row r="24" spans="2:18" outlineLevel="1" x14ac:dyDescent="0.3">
      <c r="B24" s="8">
        <v>46</v>
      </c>
      <c r="C24" s="8">
        <v>38</v>
      </c>
      <c r="D24" s="8">
        <v>37</v>
      </c>
      <c r="E24" s="8">
        <v>38</v>
      </c>
      <c r="G24"/>
      <c r="H24" s="8">
        <v>9</v>
      </c>
      <c r="I24" s="8">
        <v>0</v>
      </c>
      <c r="J24"/>
      <c r="K24"/>
      <c r="N24"/>
      <c r="O24"/>
      <c r="P24"/>
      <c r="Q24"/>
      <c r="R24"/>
    </row>
    <row r="25" spans="2:18" outlineLevel="1" x14ac:dyDescent="0.3">
      <c r="B25" s="8">
        <v>39</v>
      </c>
      <c r="C25" s="8">
        <v>35</v>
      </c>
      <c r="D25" s="8">
        <v>34</v>
      </c>
      <c r="E25" s="8">
        <v>37</v>
      </c>
      <c r="G25"/>
      <c r="H25" s="8">
        <v>5</v>
      </c>
      <c r="I25" s="8">
        <v>-2</v>
      </c>
      <c r="J25"/>
      <c r="K25"/>
      <c r="N25"/>
      <c r="O25"/>
      <c r="P25"/>
      <c r="Q25"/>
      <c r="R25"/>
    </row>
    <row r="26" spans="2:18" outlineLevel="1" x14ac:dyDescent="0.3">
      <c r="B26" s="8">
        <v>32</v>
      </c>
      <c r="C26" s="8">
        <v>30</v>
      </c>
      <c r="D26" s="8">
        <v>30</v>
      </c>
      <c r="E26" s="8">
        <v>32</v>
      </c>
      <c r="G26"/>
      <c r="H26" s="8">
        <v>2</v>
      </c>
      <c r="I26" s="8">
        <v>-2</v>
      </c>
      <c r="J26"/>
      <c r="K26"/>
      <c r="N26"/>
      <c r="O26"/>
      <c r="P26"/>
      <c r="Q26"/>
      <c r="R26"/>
    </row>
    <row r="27" spans="2:18" outlineLevel="1" x14ac:dyDescent="0.3">
      <c r="B27" s="8">
        <v>60</v>
      </c>
      <c r="C27" s="8">
        <v>50</v>
      </c>
      <c r="D27" s="8">
        <v>67</v>
      </c>
      <c r="E27" s="8">
        <v>54</v>
      </c>
      <c r="G27"/>
      <c r="H27" s="8">
        <v>-7</v>
      </c>
      <c r="I27" s="8">
        <v>-4</v>
      </c>
      <c r="J27"/>
      <c r="K27"/>
      <c r="N27"/>
      <c r="O27"/>
      <c r="P27"/>
      <c r="Q27"/>
      <c r="R27"/>
    </row>
    <row r="28" spans="2:18" outlineLevel="1" x14ac:dyDescent="0.3">
      <c r="B28" s="8">
        <v>35</v>
      </c>
      <c r="C28" s="8">
        <v>37</v>
      </c>
      <c r="D28" s="8">
        <v>48</v>
      </c>
      <c r="E28" s="8">
        <v>39</v>
      </c>
      <c r="G28"/>
      <c r="H28" s="8">
        <v>-13</v>
      </c>
      <c r="I28" s="8">
        <v>-2</v>
      </c>
      <c r="J28"/>
      <c r="K28"/>
      <c r="N28"/>
      <c r="O28"/>
      <c r="P28"/>
      <c r="Q28"/>
      <c r="R28"/>
    </row>
    <row r="29" spans="2:18" outlineLevel="1" x14ac:dyDescent="0.3">
      <c r="B29" s="8">
        <v>39</v>
      </c>
      <c r="C29" s="8">
        <v>36</v>
      </c>
      <c r="D29" s="8">
        <v>39</v>
      </c>
      <c r="E29" s="8">
        <v>31</v>
      </c>
      <c r="G29"/>
      <c r="H29" s="8">
        <v>0</v>
      </c>
      <c r="I29" s="8">
        <v>5</v>
      </c>
      <c r="J29"/>
      <c r="K29"/>
      <c r="N29"/>
      <c r="O29"/>
      <c r="P29"/>
      <c r="Q29"/>
      <c r="R29"/>
    </row>
    <row r="30" spans="2:18" outlineLevel="1" x14ac:dyDescent="0.3">
      <c r="B30" s="8">
        <v>50</v>
      </c>
      <c r="C30" s="8">
        <v>34</v>
      </c>
      <c r="D30" s="8">
        <v>37</v>
      </c>
      <c r="E30" s="8">
        <v>40</v>
      </c>
      <c r="G30"/>
      <c r="H30" s="8">
        <v>13</v>
      </c>
      <c r="I30" s="8">
        <v>-6</v>
      </c>
      <c r="J30"/>
      <c r="K30"/>
      <c r="N30"/>
      <c r="O30"/>
      <c r="P30"/>
      <c r="Q30"/>
      <c r="R30"/>
    </row>
    <row r="31" spans="2:18" outlineLevel="1" x14ac:dyDescent="0.3">
      <c r="B31" s="8">
        <v>43</v>
      </c>
      <c r="C31" s="8">
        <v>37</v>
      </c>
      <c r="D31" s="8">
        <v>39</v>
      </c>
      <c r="E31" s="8">
        <v>50</v>
      </c>
      <c r="G31"/>
      <c r="H31" s="8">
        <v>4</v>
      </c>
      <c r="I31" s="8">
        <v>-13</v>
      </c>
      <c r="J31"/>
      <c r="K31"/>
      <c r="N31"/>
      <c r="O31"/>
      <c r="P31"/>
      <c r="Q31"/>
      <c r="R31"/>
    </row>
    <row r="32" spans="2:18" outlineLevel="1" x14ac:dyDescent="0.3">
      <c r="B32" s="8">
        <v>48</v>
      </c>
      <c r="C32" s="8">
        <v>54</v>
      </c>
      <c r="D32" s="8">
        <v>57</v>
      </c>
      <c r="E32" s="8">
        <v>43</v>
      </c>
      <c r="G32"/>
      <c r="H32" s="8">
        <v>-9</v>
      </c>
      <c r="I32" s="8">
        <v>11</v>
      </c>
      <c r="J32"/>
      <c r="K32"/>
      <c r="N32"/>
      <c r="O32"/>
      <c r="P32"/>
      <c r="Q32"/>
      <c r="R32"/>
    </row>
    <row r="33" spans="1:18" x14ac:dyDescent="0.3">
      <c r="G33"/>
      <c r="J33"/>
      <c r="K33"/>
      <c r="N33"/>
      <c r="O33"/>
      <c r="P33"/>
      <c r="Q33"/>
      <c r="R33"/>
    </row>
    <row r="34" spans="1:18" x14ac:dyDescent="0.3">
      <c r="G34"/>
      <c r="J34"/>
      <c r="K34"/>
      <c r="N34"/>
      <c r="O34"/>
      <c r="P34"/>
      <c r="Q34"/>
      <c r="R34"/>
    </row>
    <row r="35" spans="1:18" x14ac:dyDescent="0.3">
      <c r="A35" s="87" t="s">
        <v>788</v>
      </c>
      <c r="B35" s="8" t="str">
        <f>$B$4</f>
        <v>N</v>
      </c>
      <c r="C35" s="8" t="str">
        <f>$C$4</f>
        <v>E</v>
      </c>
      <c r="D35" s="8" t="str">
        <f>$D$4</f>
        <v>S</v>
      </c>
      <c r="E35" s="8" t="str">
        <f>$E$4</f>
        <v>W</v>
      </c>
      <c r="G35"/>
      <c r="J35"/>
      <c r="K35"/>
      <c r="N35"/>
      <c r="O35"/>
      <c r="P35"/>
      <c r="Q35"/>
      <c r="R35"/>
    </row>
    <row r="36" spans="1:18" x14ac:dyDescent="0.3">
      <c r="A36" s="87" t="s">
        <v>789</v>
      </c>
      <c r="B36" s="229">
        <v>0</v>
      </c>
      <c r="C36" s="229">
        <v>0</v>
      </c>
      <c r="D36" s="229">
        <v>0</v>
      </c>
      <c r="E36" s="229">
        <v>0</v>
      </c>
      <c r="G36"/>
      <c r="J36"/>
      <c r="K36"/>
      <c r="N36"/>
      <c r="O36"/>
      <c r="P36"/>
      <c r="Q36"/>
      <c r="R36"/>
    </row>
    <row r="37" spans="1:18" x14ac:dyDescent="0.3">
      <c r="G37"/>
      <c r="J37"/>
      <c r="K37"/>
      <c r="N37"/>
      <c r="O37"/>
      <c r="P37"/>
      <c r="Q37"/>
      <c r="R37"/>
    </row>
    <row r="38" spans="1:18" x14ac:dyDescent="0.3">
      <c r="A38" s="87" t="s">
        <v>646</v>
      </c>
      <c r="B38" s="8" t="str">
        <f>$B$4</f>
        <v>N</v>
      </c>
      <c r="C38" s="8" t="str">
        <f>$C$4</f>
        <v>E</v>
      </c>
      <c r="D38" s="8" t="str">
        <f>$D$4</f>
        <v>S</v>
      </c>
      <c r="E38" s="8" t="str">
        <f>$E$4</f>
        <v>W</v>
      </c>
      <c r="G38"/>
      <c r="J38"/>
      <c r="K38"/>
      <c r="N38"/>
      <c r="O38"/>
      <c r="P38"/>
      <c r="Q38"/>
      <c r="R38"/>
    </row>
    <row r="39" spans="1:18" x14ac:dyDescent="0.3">
      <c r="B39" s="229">
        <v>1</v>
      </c>
      <c r="C39" s="229">
        <v>0</v>
      </c>
      <c r="D39" s="229">
        <v>-1</v>
      </c>
      <c r="E39" s="229">
        <v>0</v>
      </c>
      <c r="G39"/>
      <c r="J39"/>
      <c r="K39"/>
      <c r="N39"/>
      <c r="O39"/>
      <c r="P39"/>
      <c r="Q39"/>
      <c r="R39"/>
    </row>
    <row r="40" spans="1:18" x14ac:dyDescent="0.3">
      <c r="B40" s="229">
        <v>0</v>
      </c>
      <c r="C40" s="229">
        <v>1</v>
      </c>
      <c r="D40" s="229">
        <v>0</v>
      </c>
      <c r="E40" s="229">
        <v>-1</v>
      </c>
      <c r="G40"/>
      <c r="J40"/>
      <c r="K40"/>
      <c r="N40"/>
      <c r="O40"/>
      <c r="P40"/>
      <c r="Q40"/>
      <c r="R40"/>
    </row>
    <row r="41" spans="1:18" x14ac:dyDescent="0.3">
      <c r="B41" s="231">
        <v>0</v>
      </c>
      <c r="C41" s="231">
        <v>0</v>
      </c>
      <c r="D41" s="231">
        <v>1</v>
      </c>
      <c r="E41" s="231">
        <v>0</v>
      </c>
      <c r="G41"/>
      <c r="J41"/>
      <c r="K41"/>
      <c r="N41"/>
      <c r="O41"/>
      <c r="P41"/>
      <c r="Q41"/>
      <c r="R41"/>
    </row>
    <row r="42" spans="1:18" x14ac:dyDescent="0.3">
      <c r="B42" s="231">
        <v>0</v>
      </c>
      <c r="C42" s="231">
        <v>0</v>
      </c>
      <c r="D42" s="231">
        <v>0</v>
      </c>
      <c r="E42" s="231">
        <v>1</v>
      </c>
      <c r="G42"/>
      <c r="J42"/>
      <c r="K42"/>
      <c r="N42"/>
      <c r="O42"/>
      <c r="P42"/>
      <c r="Q42"/>
      <c r="R42"/>
    </row>
    <row r="43" spans="1:18" x14ac:dyDescent="0.3">
      <c r="G43"/>
      <c r="J43"/>
      <c r="K43"/>
      <c r="N43"/>
      <c r="O43"/>
      <c r="P43"/>
      <c r="Q43"/>
      <c r="R43"/>
    </row>
    <row r="44" spans="1:18" x14ac:dyDescent="0.3">
      <c r="G44"/>
      <c r="J44"/>
      <c r="K44"/>
      <c r="N44"/>
      <c r="O44"/>
      <c r="P44"/>
      <c r="Q44"/>
      <c r="R44"/>
    </row>
    <row r="45" spans="1:18" x14ac:dyDescent="0.3">
      <c r="G45"/>
      <c r="J45"/>
      <c r="K45"/>
      <c r="N45"/>
      <c r="O45"/>
      <c r="P45"/>
      <c r="Q45"/>
      <c r="R45"/>
    </row>
    <row r="46" spans="1:18" x14ac:dyDescent="0.3">
      <c r="G46"/>
      <c r="J46"/>
      <c r="K46"/>
      <c r="N46"/>
      <c r="O46"/>
      <c r="P46"/>
      <c r="Q46"/>
      <c r="R46"/>
    </row>
    <row r="47" spans="1:18" x14ac:dyDescent="0.3">
      <c r="G47"/>
      <c r="J47"/>
      <c r="K47"/>
      <c r="N47"/>
      <c r="O47"/>
      <c r="P47"/>
      <c r="Q47"/>
      <c r="R47"/>
    </row>
    <row r="48" spans="1:18" x14ac:dyDescent="0.3">
      <c r="G48"/>
      <c r="J48"/>
      <c r="K48"/>
      <c r="N48"/>
      <c r="O48"/>
      <c r="P48"/>
      <c r="Q48"/>
      <c r="R48"/>
    </row>
    <row r="49" spans="7:18" x14ac:dyDescent="0.3">
      <c r="G49"/>
      <c r="J49"/>
      <c r="K49"/>
      <c r="N49"/>
      <c r="O49"/>
      <c r="P49"/>
      <c r="Q49"/>
      <c r="R49"/>
    </row>
    <row r="50" spans="7:18" x14ac:dyDescent="0.3">
      <c r="G50"/>
      <c r="J50"/>
      <c r="K50"/>
      <c r="N50"/>
      <c r="O50"/>
      <c r="P50"/>
      <c r="Q50"/>
      <c r="R50"/>
    </row>
    <row r="51" spans="7:18" x14ac:dyDescent="0.3">
      <c r="G51"/>
      <c r="J51"/>
      <c r="K51"/>
      <c r="N51"/>
      <c r="O51"/>
      <c r="P51"/>
      <c r="Q51"/>
      <c r="R51"/>
    </row>
    <row r="52" spans="7:18" x14ac:dyDescent="0.3">
      <c r="G52"/>
      <c r="J52"/>
      <c r="K52"/>
      <c r="N52"/>
      <c r="O52"/>
      <c r="P52"/>
      <c r="Q52"/>
      <c r="R52"/>
    </row>
    <row r="53" spans="7:18" x14ac:dyDescent="0.3">
      <c r="G53"/>
      <c r="J53"/>
      <c r="K53"/>
      <c r="N53"/>
      <c r="O53"/>
      <c r="P53"/>
      <c r="Q53"/>
      <c r="R53"/>
    </row>
    <row r="54" spans="7:18" x14ac:dyDescent="0.3">
      <c r="G54"/>
      <c r="J54"/>
      <c r="K54"/>
      <c r="N54"/>
      <c r="O54"/>
      <c r="P54"/>
      <c r="Q54"/>
      <c r="R54"/>
    </row>
    <row r="55" spans="7:18" x14ac:dyDescent="0.3">
      <c r="G55"/>
      <c r="J55"/>
      <c r="K55"/>
      <c r="N55"/>
      <c r="O55"/>
      <c r="P55"/>
      <c r="Q55"/>
      <c r="R55"/>
    </row>
    <row r="56" spans="7:18" x14ac:dyDescent="0.3">
      <c r="G56"/>
      <c r="J56"/>
      <c r="K56"/>
      <c r="N56"/>
      <c r="O56"/>
      <c r="P56"/>
      <c r="Q56"/>
      <c r="R56"/>
    </row>
    <row r="57" spans="7:18" x14ac:dyDescent="0.3">
      <c r="G57"/>
      <c r="J57"/>
      <c r="K57"/>
      <c r="N57"/>
      <c r="O57"/>
      <c r="P57"/>
      <c r="Q57"/>
      <c r="R57"/>
    </row>
    <row r="58" spans="7:18" x14ac:dyDescent="0.3">
      <c r="G58"/>
      <c r="J58"/>
      <c r="K58"/>
      <c r="N58"/>
      <c r="O58"/>
      <c r="P58"/>
      <c r="Q58"/>
      <c r="R58"/>
    </row>
    <row r="59" spans="7:18" x14ac:dyDescent="0.3">
      <c r="G59"/>
      <c r="J59"/>
      <c r="K59"/>
      <c r="N59"/>
      <c r="O59"/>
      <c r="P59"/>
      <c r="Q59"/>
      <c r="R59"/>
    </row>
    <row r="60" spans="7:18" x14ac:dyDescent="0.3">
      <c r="G60"/>
      <c r="J60"/>
      <c r="K60"/>
      <c r="N60"/>
      <c r="O60"/>
      <c r="P60"/>
      <c r="Q60"/>
      <c r="R60"/>
    </row>
    <row r="61" spans="7:18" x14ac:dyDescent="0.3">
      <c r="G61"/>
      <c r="J61"/>
      <c r="K61"/>
      <c r="N61"/>
      <c r="O61"/>
      <c r="P61"/>
      <c r="Q61"/>
      <c r="R61"/>
    </row>
    <row r="62" spans="7:18" x14ac:dyDescent="0.3">
      <c r="G62"/>
      <c r="J62"/>
      <c r="K62"/>
      <c r="N62"/>
      <c r="O62"/>
      <c r="P62"/>
      <c r="Q62"/>
      <c r="R62"/>
    </row>
    <row r="63" spans="7:18" x14ac:dyDescent="0.3">
      <c r="G63"/>
      <c r="J63"/>
      <c r="K63"/>
      <c r="N63"/>
      <c r="O63"/>
      <c r="P63"/>
      <c r="Q63"/>
      <c r="R63"/>
    </row>
    <row r="64" spans="7:18" x14ac:dyDescent="0.3">
      <c r="G64"/>
      <c r="J64"/>
      <c r="K64"/>
      <c r="N64"/>
      <c r="O64"/>
      <c r="P64"/>
      <c r="Q64"/>
      <c r="R64"/>
    </row>
    <row r="65" spans="7:18" x14ac:dyDescent="0.3">
      <c r="G65"/>
      <c r="J65"/>
      <c r="K65"/>
      <c r="N65"/>
      <c r="O65"/>
      <c r="P65"/>
      <c r="Q65"/>
      <c r="R65"/>
    </row>
    <row r="66" spans="7:18" x14ac:dyDescent="0.3">
      <c r="G66"/>
      <c r="J66"/>
      <c r="K66"/>
      <c r="N66"/>
      <c r="O66"/>
      <c r="P66"/>
      <c r="Q66"/>
      <c r="R66"/>
    </row>
    <row r="67" spans="7:18" x14ac:dyDescent="0.3">
      <c r="G67"/>
      <c r="J67"/>
      <c r="K67"/>
      <c r="N67"/>
      <c r="O67"/>
      <c r="P67"/>
      <c r="Q67"/>
      <c r="R67"/>
    </row>
    <row r="68" spans="7:18" x14ac:dyDescent="0.3">
      <c r="G68"/>
      <c r="J68"/>
      <c r="K68"/>
      <c r="N68"/>
      <c r="O68"/>
      <c r="P68"/>
      <c r="Q68"/>
      <c r="R68"/>
    </row>
    <row r="69" spans="7:18" x14ac:dyDescent="0.3">
      <c r="G69"/>
      <c r="J69"/>
      <c r="K69"/>
      <c r="N69"/>
      <c r="O69"/>
      <c r="P69"/>
      <c r="Q69"/>
      <c r="R69"/>
    </row>
    <row r="70" spans="7:18" x14ac:dyDescent="0.3">
      <c r="G70"/>
      <c r="J70"/>
      <c r="K70"/>
      <c r="N70"/>
      <c r="O70"/>
      <c r="P70"/>
      <c r="Q70"/>
      <c r="R70"/>
    </row>
    <row r="71" spans="7:18" x14ac:dyDescent="0.3">
      <c r="G71"/>
      <c r="J71"/>
      <c r="K71"/>
      <c r="N71"/>
      <c r="O71"/>
      <c r="P71"/>
      <c r="Q71"/>
      <c r="R71"/>
    </row>
    <row r="72" spans="7:18" x14ac:dyDescent="0.3">
      <c r="G72"/>
      <c r="J72"/>
      <c r="K72"/>
      <c r="N72"/>
      <c r="O72"/>
      <c r="P72"/>
      <c r="Q72"/>
      <c r="R72"/>
    </row>
    <row r="73" spans="7:18" x14ac:dyDescent="0.3">
      <c r="G73"/>
      <c r="J73"/>
      <c r="K73"/>
      <c r="N73"/>
      <c r="O73"/>
      <c r="P73"/>
      <c r="Q73"/>
      <c r="R73"/>
    </row>
    <row r="74" spans="7:18" x14ac:dyDescent="0.3">
      <c r="G74"/>
      <c r="J74"/>
      <c r="K74"/>
      <c r="N74"/>
      <c r="O74"/>
      <c r="P74"/>
      <c r="Q74"/>
      <c r="R74"/>
    </row>
    <row r="75" spans="7:18" x14ac:dyDescent="0.3">
      <c r="G75"/>
      <c r="J75"/>
      <c r="K75"/>
      <c r="N75"/>
      <c r="O75"/>
      <c r="P75"/>
      <c r="Q75"/>
      <c r="R75"/>
    </row>
    <row r="76" spans="7:18" x14ac:dyDescent="0.3">
      <c r="G76"/>
      <c r="J76"/>
      <c r="K76"/>
      <c r="N76"/>
      <c r="O76"/>
      <c r="P76"/>
      <c r="Q76"/>
      <c r="R76"/>
    </row>
    <row r="77" spans="7:18" x14ac:dyDescent="0.3">
      <c r="G77"/>
      <c r="J77"/>
      <c r="K77"/>
      <c r="N77"/>
      <c r="O77"/>
      <c r="P77"/>
      <c r="Q77"/>
      <c r="R77"/>
    </row>
    <row r="78" spans="7:18" x14ac:dyDescent="0.3">
      <c r="G78"/>
      <c r="J78"/>
      <c r="K78"/>
      <c r="N78"/>
      <c r="O78"/>
      <c r="P78"/>
      <c r="Q78"/>
      <c r="R78"/>
    </row>
    <row r="79" spans="7:18" x14ac:dyDescent="0.3">
      <c r="G79"/>
      <c r="J79"/>
      <c r="K79"/>
      <c r="N79"/>
      <c r="O79"/>
      <c r="P79"/>
      <c r="Q79"/>
      <c r="R79"/>
    </row>
    <row r="80" spans="7:18" x14ac:dyDescent="0.3">
      <c r="G80"/>
      <c r="J80"/>
      <c r="K80"/>
      <c r="N80"/>
      <c r="O80"/>
      <c r="P80"/>
      <c r="Q80"/>
      <c r="R80"/>
    </row>
    <row r="81" spans="7:18" x14ac:dyDescent="0.3">
      <c r="G81"/>
      <c r="J81"/>
      <c r="K81"/>
      <c r="N81"/>
      <c r="O81"/>
      <c r="P81"/>
      <c r="Q81"/>
      <c r="R81"/>
    </row>
    <row r="82" spans="7:18" x14ac:dyDescent="0.3">
      <c r="G82"/>
      <c r="J82"/>
      <c r="K82"/>
      <c r="N82"/>
      <c r="O82"/>
      <c r="P82"/>
      <c r="Q82"/>
      <c r="R82"/>
    </row>
    <row r="83" spans="7:18" x14ac:dyDescent="0.3">
      <c r="G83"/>
      <c r="J83"/>
      <c r="K83"/>
      <c r="N83"/>
      <c r="O83"/>
      <c r="P83"/>
      <c r="Q83"/>
      <c r="R83"/>
    </row>
    <row r="84" spans="7:18" x14ac:dyDescent="0.3">
      <c r="G84"/>
      <c r="J84"/>
      <c r="K84"/>
      <c r="N84"/>
      <c r="O84"/>
      <c r="P84"/>
      <c r="Q84"/>
      <c r="R84"/>
    </row>
    <row r="85" spans="7:18" x14ac:dyDescent="0.3">
      <c r="G85"/>
      <c r="J85"/>
      <c r="K85"/>
      <c r="N85"/>
      <c r="O85"/>
      <c r="P85"/>
      <c r="Q85"/>
      <c r="R85"/>
    </row>
    <row r="86" spans="7:18" x14ac:dyDescent="0.3">
      <c r="G86"/>
      <c r="J86"/>
      <c r="K86"/>
      <c r="N86"/>
      <c r="O86"/>
      <c r="P86"/>
      <c r="Q86"/>
      <c r="R86"/>
    </row>
    <row r="87" spans="7:18" x14ac:dyDescent="0.3">
      <c r="G87"/>
      <c r="J87"/>
      <c r="K87"/>
      <c r="N87"/>
      <c r="O87"/>
      <c r="P87"/>
      <c r="Q87"/>
      <c r="R87"/>
    </row>
    <row r="88" spans="7:18" x14ac:dyDescent="0.3">
      <c r="G88"/>
      <c r="J88"/>
      <c r="K88"/>
      <c r="N88"/>
      <c r="O88"/>
      <c r="P88"/>
      <c r="Q88"/>
      <c r="R88"/>
    </row>
    <row r="89" spans="7:18" x14ac:dyDescent="0.3">
      <c r="G89"/>
      <c r="J89"/>
      <c r="K89"/>
      <c r="N89"/>
      <c r="O89"/>
      <c r="P89"/>
      <c r="Q89"/>
      <c r="R89"/>
    </row>
    <row r="90" spans="7:18" x14ac:dyDescent="0.3">
      <c r="G90"/>
      <c r="J90"/>
      <c r="K90"/>
      <c r="N90"/>
      <c r="O90"/>
      <c r="P90"/>
      <c r="Q90"/>
      <c r="R90"/>
    </row>
    <row r="91" spans="7:18" x14ac:dyDescent="0.3">
      <c r="G91"/>
      <c r="J91"/>
      <c r="K91"/>
      <c r="N91"/>
      <c r="O91"/>
      <c r="P91"/>
      <c r="Q91"/>
      <c r="R91"/>
    </row>
    <row r="92" spans="7:18" x14ac:dyDescent="0.3">
      <c r="G92"/>
      <c r="J92"/>
      <c r="K92"/>
      <c r="N92"/>
      <c r="O92"/>
      <c r="P92"/>
      <c r="Q92"/>
      <c r="R92"/>
    </row>
    <row r="93" spans="7:18" x14ac:dyDescent="0.3">
      <c r="G93"/>
      <c r="J93"/>
      <c r="K93"/>
      <c r="N93"/>
      <c r="O93"/>
      <c r="P93"/>
      <c r="Q93"/>
      <c r="R93"/>
    </row>
    <row r="94" spans="7:18" x14ac:dyDescent="0.3">
      <c r="G94"/>
      <c r="J94"/>
      <c r="K94"/>
      <c r="N94"/>
      <c r="O94"/>
      <c r="P94"/>
      <c r="Q94"/>
      <c r="R94"/>
    </row>
    <row r="95" spans="7:18" x14ac:dyDescent="0.3">
      <c r="G95"/>
      <c r="J95"/>
      <c r="K95"/>
      <c r="N95"/>
      <c r="O95"/>
      <c r="P95"/>
      <c r="Q95"/>
      <c r="R95"/>
    </row>
    <row r="96" spans="7:18" x14ac:dyDescent="0.3">
      <c r="G96"/>
      <c r="J96"/>
      <c r="K96"/>
      <c r="N96"/>
      <c r="O96"/>
      <c r="P96"/>
      <c r="Q96"/>
      <c r="R96"/>
    </row>
    <row r="97" spans="7:18" x14ac:dyDescent="0.3">
      <c r="G97"/>
      <c r="J97"/>
      <c r="K97"/>
      <c r="N97"/>
      <c r="O97"/>
      <c r="P97"/>
      <c r="Q97"/>
      <c r="R97"/>
    </row>
    <row r="98" spans="7:18" x14ac:dyDescent="0.3">
      <c r="G98"/>
      <c r="J98"/>
      <c r="K98"/>
      <c r="N98"/>
      <c r="O98"/>
      <c r="P98"/>
      <c r="Q98"/>
      <c r="R98"/>
    </row>
    <row r="99" spans="7:18" x14ac:dyDescent="0.3">
      <c r="G99"/>
      <c r="J99"/>
      <c r="K99"/>
      <c r="N99"/>
      <c r="O99"/>
      <c r="P99"/>
      <c r="Q99"/>
      <c r="R99"/>
    </row>
    <row r="100" spans="7:18" x14ac:dyDescent="0.3">
      <c r="G100"/>
      <c r="J100"/>
      <c r="K100"/>
      <c r="N100"/>
      <c r="O100"/>
      <c r="P100"/>
      <c r="Q100"/>
      <c r="R100"/>
    </row>
    <row r="101" spans="7:18" x14ac:dyDescent="0.3">
      <c r="G101"/>
      <c r="J101"/>
      <c r="K101"/>
      <c r="N101"/>
      <c r="O101"/>
      <c r="P101"/>
      <c r="Q101"/>
      <c r="R101"/>
    </row>
    <row r="102" spans="7:18" x14ac:dyDescent="0.3">
      <c r="G102"/>
      <c r="J102"/>
      <c r="K102"/>
      <c r="N102"/>
      <c r="O102"/>
      <c r="P102"/>
      <c r="Q102"/>
      <c r="R102"/>
    </row>
    <row r="103" spans="7:18" x14ac:dyDescent="0.3">
      <c r="G103"/>
      <c r="J103"/>
      <c r="K103"/>
      <c r="N103"/>
      <c r="O103"/>
      <c r="P103"/>
      <c r="Q103"/>
      <c r="R103"/>
    </row>
    <row r="104" spans="7:18" x14ac:dyDescent="0.3">
      <c r="G104"/>
      <c r="J104"/>
      <c r="K104"/>
      <c r="N104"/>
      <c r="O104"/>
      <c r="P104"/>
      <c r="Q104"/>
      <c r="R104"/>
    </row>
    <row r="105" spans="7:18" x14ac:dyDescent="0.3">
      <c r="G105"/>
      <c r="J105"/>
      <c r="K105"/>
      <c r="N105"/>
      <c r="O105"/>
      <c r="P105"/>
      <c r="Q105"/>
      <c r="R105"/>
    </row>
    <row r="106" spans="7:18" x14ac:dyDescent="0.3">
      <c r="G106"/>
      <c r="J106"/>
      <c r="K106"/>
      <c r="N106"/>
      <c r="O106"/>
      <c r="P106"/>
      <c r="Q106"/>
      <c r="R106"/>
    </row>
    <row r="107" spans="7:18" x14ac:dyDescent="0.3">
      <c r="G107"/>
      <c r="J107"/>
      <c r="K107"/>
      <c r="N107"/>
      <c r="O107"/>
      <c r="P107"/>
      <c r="Q107"/>
      <c r="R107"/>
    </row>
    <row r="108" spans="7:18" x14ac:dyDescent="0.3">
      <c r="G108"/>
      <c r="J108"/>
      <c r="K108"/>
      <c r="N108"/>
      <c r="O108"/>
      <c r="P108"/>
      <c r="Q108"/>
      <c r="R108"/>
    </row>
    <row r="109" spans="7:18" x14ac:dyDescent="0.3">
      <c r="G109"/>
      <c r="J109"/>
      <c r="K109"/>
      <c r="N109"/>
      <c r="O109"/>
      <c r="P109"/>
      <c r="Q109"/>
      <c r="R109"/>
    </row>
    <row r="110" spans="7:18" x14ac:dyDescent="0.3">
      <c r="G110"/>
      <c r="J110"/>
      <c r="K110"/>
      <c r="N110"/>
      <c r="O110"/>
      <c r="P110"/>
      <c r="Q110"/>
      <c r="R110"/>
    </row>
    <row r="111" spans="7:18" x14ac:dyDescent="0.3">
      <c r="G111"/>
      <c r="J111"/>
      <c r="K111"/>
      <c r="N111"/>
      <c r="O111"/>
      <c r="P111"/>
      <c r="Q111"/>
      <c r="R111"/>
    </row>
    <row r="112" spans="7:18" x14ac:dyDescent="0.3">
      <c r="G112"/>
      <c r="J112"/>
      <c r="K112"/>
      <c r="N112"/>
      <c r="O112"/>
      <c r="P112"/>
      <c r="Q112"/>
      <c r="R112"/>
    </row>
    <row r="113" spans="7:18" x14ac:dyDescent="0.3">
      <c r="G113"/>
      <c r="J113"/>
      <c r="K113"/>
      <c r="N113"/>
      <c r="O113"/>
      <c r="P113"/>
      <c r="Q113"/>
      <c r="R113"/>
    </row>
    <row r="114" spans="7:18" x14ac:dyDescent="0.3">
      <c r="G114"/>
      <c r="J114"/>
      <c r="K114"/>
      <c r="N114"/>
      <c r="O114"/>
      <c r="P114"/>
      <c r="Q114"/>
      <c r="R114"/>
    </row>
    <row r="115" spans="7:18" x14ac:dyDescent="0.3">
      <c r="G115"/>
      <c r="J115"/>
      <c r="K115"/>
      <c r="N115"/>
      <c r="O115"/>
      <c r="P115"/>
      <c r="Q115"/>
      <c r="R115"/>
    </row>
    <row r="116" spans="7:18" x14ac:dyDescent="0.3">
      <c r="G116"/>
      <c r="J116"/>
      <c r="K116"/>
      <c r="N116"/>
      <c r="O116"/>
      <c r="P116"/>
      <c r="Q116"/>
      <c r="R116"/>
    </row>
    <row r="117" spans="7:18" x14ac:dyDescent="0.3">
      <c r="G117"/>
      <c r="J117"/>
      <c r="K117"/>
      <c r="N117"/>
      <c r="O117"/>
      <c r="P117"/>
      <c r="Q117"/>
      <c r="R117"/>
    </row>
    <row r="118" spans="7:18" x14ac:dyDescent="0.3">
      <c r="G118"/>
      <c r="J118"/>
      <c r="K118"/>
      <c r="N118"/>
      <c r="O118"/>
      <c r="P118"/>
      <c r="Q118"/>
      <c r="R118"/>
    </row>
    <row r="119" spans="7:18" x14ac:dyDescent="0.3">
      <c r="G119"/>
      <c r="J119"/>
      <c r="K119"/>
      <c r="N119"/>
      <c r="O119"/>
      <c r="P119"/>
      <c r="Q119"/>
      <c r="R119"/>
    </row>
    <row r="120" spans="7:18" x14ac:dyDescent="0.3">
      <c r="G120"/>
      <c r="J120"/>
      <c r="K120"/>
      <c r="N120"/>
      <c r="O120"/>
      <c r="P120"/>
      <c r="Q120"/>
      <c r="R120"/>
    </row>
    <row r="121" spans="7:18" x14ac:dyDescent="0.3">
      <c r="G121"/>
      <c r="J121"/>
      <c r="K121"/>
      <c r="N121"/>
      <c r="O121"/>
      <c r="P121"/>
      <c r="Q121"/>
      <c r="R121"/>
    </row>
    <row r="122" spans="7:18" x14ac:dyDescent="0.3">
      <c r="G122"/>
      <c r="J122"/>
      <c r="K122"/>
      <c r="N122"/>
      <c r="O122"/>
      <c r="P122"/>
      <c r="Q122"/>
      <c r="R122"/>
    </row>
    <row r="123" spans="7:18" x14ac:dyDescent="0.3">
      <c r="G123"/>
      <c r="J123"/>
      <c r="K123"/>
      <c r="N123"/>
      <c r="O123"/>
      <c r="P123"/>
      <c r="Q123"/>
      <c r="R123"/>
    </row>
    <row r="124" spans="7:18" x14ac:dyDescent="0.3">
      <c r="G124"/>
      <c r="J124"/>
      <c r="K124"/>
      <c r="N124"/>
      <c r="O124"/>
      <c r="P124"/>
      <c r="Q124"/>
      <c r="R124"/>
    </row>
    <row r="125" spans="7:18" x14ac:dyDescent="0.3">
      <c r="G125"/>
      <c r="J125"/>
      <c r="K125"/>
      <c r="N125"/>
      <c r="O125"/>
      <c r="P125"/>
      <c r="Q125"/>
      <c r="R125"/>
    </row>
    <row r="126" spans="7:18" x14ac:dyDescent="0.3">
      <c r="G126"/>
      <c r="J126"/>
      <c r="K126"/>
      <c r="N126"/>
      <c r="O126"/>
      <c r="P126"/>
      <c r="Q126"/>
      <c r="R126"/>
    </row>
    <row r="127" spans="7:18" x14ac:dyDescent="0.3">
      <c r="G127"/>
      <c r="J127"/>
      <c r="K127"/>
      <c r="N127"/>
      <c r="O127"/>
      <c r="P127"/>
      <c r="Q127"/>
      <c r="R127"/>
    </row>
    <row r="128" spans="7:18" x14ac:dyDescent="0.3">
      <c r="G128"/>
      <c r="J128"/>
      <c r="K128"/>
      <c r="N128"/>
      <c r="O128"/>
      <c r="P128"/>
      <c r="Q128"/>
      <c r="R128"/>
    </row>
    <row r="129" spans="7:18" x14ac:dyDescent="0.3">
      <c r="G129"/>
      <c r="J129"/>
      <c r="K129"/>
      <c r="N129"/>
      <c r="O129"/>
      <c r="P129"/>
      <c r="Q129"/>
      <c r="R129"/>
    </row>
    <row r="130" spans="7:18" x14ac:dyDescent="0.3">
      <c r="G130"/>
      <c r="J130"/>
      <c r="K130"/>
      <c r="N130"/>
      <c r="O130"/>
      <c r="P130"/>
      <c r="Q130"/>
      <c r="R130"/>
    </row>
    <row r="131" spans="7:18" x14ac:dyDescent="0.3">
      <c r="G131"/>
      <c r="J131"/>
      <c r="K131"/>
      <c r="N131"/>
      <c r="O131"/>
      <c r="P131"/>
      <c r="Q131"/>
      <c r="R131"/>
    </row>
    <row r="132" spans="7:18" x14ac:dyDescent="0.3">
      <c r="G132"/>
      <c r="J132"/>
      <c r="K132"/>
      <c r="N132"/>
      <c r="O132"/>
      <c r="P132"/>
      <c r="Q132"/>
      <c r="R132"/>
    </row>
    <row r="133" spans="7:18" x14ac:dyDescent="0.3">
      <c r="G133"/>
      <c r="J133"/>
      <c r="K133"/>
      <c r="N133"/>
      <c r="O133"/>
      <c r="P133"/>
      <c r="Q133"/>
      <c r="R133"/>
    </row>
    <row r="134" spans="7:18" x14ac:dyDescent="0.3">
      <c r="G134"/>
      <c r="J134"/>
      <c r="K134"/>
      <c r="N134"/>
      <c r="O134"/>
      <c r="P134"/>
      <c r="Q134"/>
      <c r="R134"/>
    </row>
    <row r="135" spans="7:18" x14ac:dyDescent="0.3">
      <c r="G135"/>
      <c r="J135"/>
      <c r="K135"/>
      <c r="N135"/>
      <c r="O135"/>
      <c r="P135"/>
      <c r="Q135"/>
      <c r="R135"/>
    </row>
    <row r="136" spans="7:18" x14ac:dyDescent="0.3">
      <c r="G136"/>
      <c r="J136"/>
      <c r="K136"/>
      <c r="N136"/>
      <c r="O136"/>
      <c r="P136"/>
      <c r="Q136"/>
      <c r="R136"/>
    </row>
    <row r="137" spans="7:18" x14ac:dyDescent="0.3">
      <c r="G137"/>
      <c r="J137"/>
      <c r="K137"/>
      <c r="N137"/>
      <c r="O137"/>
      <c r="P137"/>
      <c r="Q137"/>
      <c r="R137"/>
    </row>
    <row r="138" spans="7:18" x14ac:dyDescent="0.3">
      <c r="G138"/>
      <c r="J138"/>
      <c r="K138"/>
      <c r="N138"/>
      <c r="O138"/>
      <c r="P138"/>
      <c r="Q138"/>
      <c r="R138"/>
    </row>
    <row r="139" spans="7:18" x14ac:dyDescent="0.3">
      <c r="G139"/>
      <c r="J139"/>
      <c r="K139"/>
      <c r="N139"/>
      <c r="O139"/>
      <c r="P139"/>
      <c r="Q139"/>
      <c r="R139"/>
    </row>
    <row r="140" spans="7:18" x14ac:dyDescent="0.3">
      <c r="G140"/>
      <c r="J140"/>
      <c r="K140"/>
      <c r="N140"/>
      <c r="O140"/>
      <c r="P140"/>
      <c r="Q140"/>
      <c r="R140"/>
    </row>
    <row r="141" spans="7:18" x14ac:dyDescent="0.3">
      <c r="G141"/>
      <c r="J141"/>
      <c r="K141"/>
      <c r="N141"/>
      <c r="O141"/>
      <c r="P141"/>
      <c r="Q141"/>
      <c r="R141"/>
    </row>
    <row r="142" spans="7:18" x14ac:dyDescent="0.3">
      <c r="G142"/>
      <c r="J142"/>
      <c r="K142"/>
      <c r="N142"/>
      <c r="O142"/>
      <c r="P142"/>
      <c r="Q142"/>
      <c r="R142"/>
    </row>
    <row r="143" spans="7:18" x14ac:dyDescent="0.3">
      <c r="G143"/>
      <c r="J143"/>
      <c r="K143"/>
      <c r="N143"/>
      <c r="O143"/>
      <c r="P143"/>
      <c r="Q143"/>
      <c r="R143"/>
    </row>
    <row r="144" spans="7:18" x14ac:dyDescent="0.3">
      <c r="G144"/>
      <c r="J144"/>
      <c r="K144"/>
      <c r="N144"/>
      <c r="O144"/>
      <c r="P144"/>
      <c r="Q144"/>
      <c r="R144"/>
    </row>
    <row r="145" spans="7:18" x14ac:dyDescent="0.3">
      <c r="G145"/>
      <c r="J145"/>
      <c r="K145"/>
      <c r="N145"/>
      <c r="O145"/>
      <c r="P145"/>
      <c r="Q145"/>
      <c r="R145"/>
    </row>
    <row r="146" spans="7:18" x14ac:dyDescent="0.3">
      <c r="G146"/>
      <c r="J146"/>
      <c r="K146"/>
      <c r="N146"/>
      <c r="O146"/>
      <c r="P146"/>
      <c r="Q146"/>
      <c r="R146"/>
    </row>
    <row r="147" spans="7:18" x14ac:dyDescent="0.3">
      <c r="G147"/>
      <c r="J147"/>
      <c r="K147"/>
      <c r="N147"/>
      <c r="O147"/>
      <c r="P147"/>
      <c r="Q147"/>
      <c r="R147"/>
    </row>
    <row r="148" spans="7:18" x14ac:dyDescent="0.3">
      <c r="G148"/>
      <c r="J148"/>
      <c r="K148"/>
      <c r="N148"/>
      <c r="O148"/>
      <c r="P148"/>
      <c r="Q148"/>
      <c r="R148"/>
    </row>
    <row r="149" spans="7:18" x14ac:dyDescent="0.3">
      <c r="G149"/>
      <c r="J149"/>
      <c r="K149"/>
      <c r="N149"/>
      <c r="O149"/>
      <c r="P149"/>
      <c r="Q149"/>
      <c r="R149"/>
    </row>
    <row r="150" spans="7:18" x14ac:dyDescent="0.3">
      <c r="G150"/>
      <c r="J150"/>
      <c r="K150"/>
      <c r="N150"/>
      <c r="O150"/>
      <c r="P150"/>
      <c r="Q150"/>
      <c r="R150"/>
    </row>
    <row r="151" spans="7:18" x14ac:dyDescent="0.3">
      <c r="G151"/>
      <c r="J151"/>
      <c r="K151"/>
      <c r="N151"/>
      <c r="O151"/>
      <c r="P151"/>
      <c r="Q151"/>
      <c r="R151"/>
    </row>
    <row r="152" spans="7:18" x14ac:dyDescent="0.3">
      <c r="G152"/>
      <c r="J152"/>
      <c r="K152"/>
      <c r="N152"/>
      <c r="O152"/>
      <c r="P152"/>
      <c r="Q152"/>
      <c r="R152"/>
    </row>
    <row r="153" spans="7:18" x14ac:dyDescent="0.3">
      <c r="G153"/>
      <c r="J153"/>
      <c r="K153"/>
      <c r="N153"/>
      <c r="O153"/>
      <c r="P153"/>
      <c r="Q153"/>
      <c r="R153"/>
    </row>
    <row r="154" spans="7:18" x14ac:dyDescent="0.3">
      <c r="G154"/>
      <c r="J154"/>
      <c r="K154"/>
      <c r="N154"/>
      <c r="O154"/>
      <c r="P154"/>
      <c r="Q154"/>
      <c r="R154"/>
    </row>
    <row r="155" spans="7:18" x14ac:dyDescent="0.3">
      <c r="G155"/>
      <c r="J155"/>
      <c r="K155"/>
      <c r="N155"/>
      <c r="O155"/>
      <c r="P155"/>
      <c r="Q155"/>
      <c r="R155"/>
    </row>
    <row r="156" spans="7:18" x14ac:dyDescent="0.3">
      <c r="G156"/>
      <c r="J156"/>
      <c r="K156"/>
      <c r="N156"/>
      <c r="O156"/>
      <c r="P156"/>
      <c r="Q156"/>
      <c r="R156"/>
    </row>
    <row r="157" spans="7:18" x14ac:dyDescent="0.3">
      <c r="G157"/>
      <c r="J157"/>
      <c r="K157"/>
      <c r="N157"/>
      <c r="O157"/>
      <c r="P157"/>
      <c r="Q157"/>
      <c r="R157"/>
    </row>
    <row r="158" spans="7:18" x14ac:dyDescent="0.3">
      <c r="G158"/>
      <c r="J158"/>
      <c r="K158"/>
      <c r="N158"/>
      <c r="O158"/>
      <c r="P158"/>
      <c r="Q158"/>
      <c r="R158"/>
    </row>
    <row r="159" spans="7:18" x14ac:dyDescent="0.3">
      <c r="G159"/>
      <c r="J159"/>
      <c r="K159"/>
      <c r="N159"/>
      <c r="O159"/>
      <c r="P159"/>
      <c r="Q159"/>
      <c r="R159"/>
    </row>
    <row r="160" spans="7:18" x14ac:dyDescent="0.3">
      <c r="G160"/>
      <c r="J160"/>
      <c r="K160"/>
      <c r="N160"/>
      <c r="O160"/>
      <c r="P160"/>
      <c r="Q160"/>
      <c r="R160"/>
    </row>
    <row r="161" spans="7:18" x14ac:dyDescent="0.3">
      <c r="G161"/>
      <c r="J161"/>
      <c r="K161"/>
      <c r="N161"/>
      <c r="O161"/>
      <c r="P161"/>
      <c r="Q161"/>
      <c r="R161"/>
    </row>
    <row r="162" spans="7:18" x14ac:dyDescent="0.3">
      <c r="G162"/>
      <c r="J162"/>
      <c r="K162"/>
      <c r="N162"/>
      <c r="O162"/>
      <c r="P162"/>
      <c r="Q162"/>
      <c r="R162"/>
    </row>
    <row r="163" spans="7:18" x14ac:dyDescent="0.3">
      <c r="G163"/>
      <c r="J163"/>
      <c r="K163"/>
      <c r="N163"/>
      <c r="O163"/>
      <c r="P163"/>
      <c r="Q163"/>
      <c r="R163"/>
    </row>
    <row r="164" spans="7:18" x14ac:dyDescent="0.3">
      <c r="G164"/>
      <c r="J164"/>
      <c r="K164"/>
      <c r="N164"/>
      <c r="O164"/>
      <c r="P164"/>
      <c r="Q164"/>
      <c r="R164"/>
    </row>
    <row r="165" spans="7:18" x14ac:dyDescent="0.3">
      <c r="G165"/>
      <c r="J165"/>
      <c r="K165"/>
      <c r="N165"/>
      <c r="O165"/>
      <c r="P165"/>
      <c r="Q165"/>
      <c r="R165"/>
    </row>
    <row r="166" spans="7:18" x14ac:dyDescent="0.3">
      <c r="G166"/>
      <c r="J166"/>
      <c r="K166"/>
      <c r="N166"/>
      <c r="O166"/>
      <c r="P166"/>
      <c r="Q166"/>
      <c r="R166"/>
    </row>
    <row r="167" spans="7:18" x14ac:dyDescent="0.3">
      <c r="G167"/>
      <c r="J167"/>
      <c r="K167"/>
      <c r="N167"/>
      <c r="O167"/>
      <c r="P167"/>
      <c r="Q167"/>
      <c r="R167"/>
    </row>
    <row r="168" spans="7:18" x14ac:dyDescent="0.3">
      <c r="G168"/>
      <c r="J168"/>
      <c r="K168"/>
      <c r="N168"/>
      <c r="O168"/>
      <c r="P168"/>
      <c r="Q168"/>
      <c r="R168"/>
    </row>
    <row r="169" spans="7:18" x14ac:dyDescent="0.3">
      <c r="G169"/>
      <c r="J169"/>
      <c r="K169"/>
      <c r="N169"/>
      <c r="O169"/>
      <c r="P169"/>
      <c r="Q169"/>
      <c r="R169"/>
    </row>
    <row r="170" spans="7:18" x14ac:dyDescent="0.3">
      <c r="G170"/>
      <c r="J170"/>
      <c r="K170"/>
      <c r="N170"/>
      <c r="O170"/>
      <c r="P170"/>
      <c r="Q170"/>
      <c r="R170"/>
    </row>
    <row r="171" spans="7:18" x14ac:dyDescent="0.3">
      <c r="G171"/>
      <c r="J171"/>
      <c r="K171"/>
      <c r="N171"/>
      <c r="O171"/>
      <c r="P171"/>
      <c r="Q171"/>
      <c r="R171"/>
    </row>
    <row r="172" spans="7:18" x14ac:dyDescent="0.3">
      <c r="G172"/>
      <c r="J172"/>
      <c r="K172"/>
      <c r="N172"/>
      <c r="O172"/>
      <c r="P172"/>
      <c r="Q172"/>
      <c r="R172"/>
    </row>
    <row r="173" spans="7:18" x14ac:dyDescent="0.3">
      <c r="G173"/>
      <c r="J173"/>
      <c r="K173"/>
      <c r="N173"/>
      <c r="O173"/>
      <c r="P173"/>
      <c r="Q173"/>
      <c r="R173"/>
    </row>
    <row r="174" spans="7:18" x14ac:dyDescent="0.3">
      <c r="G174"/>
      <c r="J174"/>
      <c r="K174"/>
      <c r="N174"/>
      <c r="O174"/>
      <c r="P174"/>
      <c r="Q174"/>
      <c r="R174"/>
    </row>
    <row r="175" spans="7:18" x14ac:dyDescent="0.3">
      <c r="G175"/>
      <c r="J175"/>
      <c r="K175"/>
      <c r="N175"/>
      <c r="O175"/>
      <c r="P175"/>
      <c r="Q175"/>
      <c r="R175"/>
    </row>
    <row r="176" spans="7:18" x14ac:dyDescent="0.3">
      <c r="G176"/>
      <c r="J176"/>
      <c r="K176"/>
      <c r="N176"/>
      <c r="O176"/>
      <c r="P176"/>
      <c r="Q176"/>
      <c r="R176"/>
    </row>
    <row r="177" spans="7:18" x14ac:dyDescent="0.3">
      <c r="G177"/>
      <c r="J177"/>
      <c r="K177"/>
      <c r="N177"/>
      <c r="O177"/>
      <c r="P177"/>
      <c r="Q177"/>
      <c r="R177"/>
    </row>
    <row r="178" spans="7:18" x14ac:dyDescent="0.3">
      <c r="G178"/>
      <c r="J178"/>
      <c r="K178"/>
      <c r="N178"/>
      <c r="O178"/>
      <c r="P178"/>
      <c r="Q178"/>
      <c r="R178"/>
    </row>
    <row r="179" spans="7:18" x14ac:dyDescent="0.3">
      <c r="G179"/>
      <c r="J179"/>
      <c r="K179"/>
      <c r="N179"/>
      <c r="O179"/>
      <c r="P179"/>
      <c r="Q179"/>
      <c r="R179"/>
    </row>
    <row r="180" spans="7:18" x14ac:dyDescent="0.3">
      <c r="G180"/>
      <c r="J180"/>
      <c r="K180"/>
      <c r="N180"/>
      <c r="O180"/>
      <c r="P180"/>
      <c r="Q180"/>
      <c r="R180"/>
    </row>
    <row r="181" spans="7:18" x14ac:dyDescent="0.3">
      <c r="G181"/>
      <c r="J181"/>
      <c r="K181"/>
      <c r="N181"/>
      <c r="O181"/>
      <c r="P181"/>
      <c r="Q181"/>
      <c r="R181"/>
    </row>
    <row r="182" spans="7:18" x14ac:dyDescent="0.3">
      <c r="G182"/>
      <c r="J182"/>
      <c r="K182"/>
      <c r="N182"/>
      <c r="O182"/>
      <c r="P182"/>
      <c r="Q182"/>
      <c r="R182"/>
    </row>
    <row r="183" spans="7:18" x14ac:dyDescent="0.3">
      <c r="G183"/>
      <c r="J183"/>
      <c r="K183"/>
      <c r="N183"/>
      <c r="O183"/>
      <c r="P183"/>
      <c r="Q183"/>
      <c r="R183"/>
    </row>
    <row r="184" spans="7:18" x14ac:dyDescent="0.3">
      <c r="G184"/>
      <c r="J184"/>
      <c r="K184"/>
      <c r="N184"/>
      <c r="O184"/>
      <c r="P184"/>
      <c r="Q184"/>
      <c r="R184"/>
    </row>
    <row r="185" spans="7:18" x14ac:dyDescent="0.3">
      <c r="G185"/>
      <c r="J185"/>
      <c r="K185"/>
      <c r="N185"/>
      <c r="O185"/>
      <c r="P185"/>
      <c r="Q185"/>
      <c r="R185"/>
    </row>
    <row r="186" spans="7:18" x14ac:dyDescent="0.3">
      <c r="G186"/>
      <c r="J186"/>
      <c r="K186"/>
      <c r="N186"/>
      <c r="O186"/>
      <c r="P186"/>
      <c r="Q186"/>
      <c r="R186"/>
    </row>
    <row r="187" spans="7:18" x14ac:dyDescent="0.3">
      <c r="G187"/>
      <c r="J187"/>
      <c r="K187"/>
      <c r="N187"/>
      <c r="O187"/>
      <c r="P187"/>
      <c r="Q187"/>
      <c r="R187"/>
    </row>
    <row r="188" spans="7:18" x14ac:dyDescent="0.3">
      <c r="G188"/>
      <c r="J188"/>
      <c r="K188"/>
      <c r="N188"/>
      <c r="O188"/>
      <c r="P188"/>
      <c r="Q188"/>
      <c r="R188"/>
    </row>
    <row r="189" spans="7:18" x14ac:dyDescent="0.3">
      <c r="G189"/>
      <c r="J189"/>
      <c r="K189"/>
      <c r="N189"/>
      <c r="O189"/>
      <c r="P189"/>
      <c r="Q189"/>
      <c r="R189"/>
    </row>
    <row r="190" spans="7:18" x14ac:dyDescent="0.3">
      <c r="G190"/>
      <c r="J190"/>
      <c r="K190"/>
      <c r="N190"/>
      <c r="O190"/>
      <c r="P190"/>
      <c r="Q190"/>
      <c r="R190"/>
    </row>
    <row r="191" spans="7:18" x14ac:dyDescent="0.3">
      <c r="G191"/>
      <c r="J191"/>
      <c r="K191"/>
      <c r="N191"/>
      <c r="O191"/>
      <c r="P191"/>
      <c r="Q191"/>
      <c r="R191"/>
    </row>
    <row r="192" spans="7:18" x14ac:dyDescent="0.3">
      <c r="G192"/>
      <c r="J192"/>
      <c r="K192"/>
      <c r="N192"/>
      <c r="O192"/>
      <c r="P192"/>
      <c r="Q192"/>
      <c r="R192"/>
    </row>
    <row r="193" spans="7:18" x14ac:dyDescent="0.3">
      <c r="G193"/>
      <c r="J193"/>
      <c r="K193"/>
      <c r="N193"/>
      <c r="O193"/>
      <c r="P193"/>
      <c r="Q193"/>
      <c r="R193"/>
    </row>
    <row r="194" spans="7:18" x14ac:dyDescent="0.3">
      <c r="G194"/>
      <c r="J194"/>
      <c r="K194"/>
      <c r="N194"/>
      <c r="O194"/>
      <c r="P194"/>
      <c r="Q194"/>
      <c r="R194"/>
    </row>
    <row r="195" spans="7:18" x14ac:dyDescent="0.3">
      <c r="G195"/>
      <c r="J195"/>
      <c r="K195"/>
      <c r="N195"/>
      <c r="O195"/>
      <c r="P195"/>
      <c r="Q195"/>
      <c r="R195"/>
    </row>
    <row r="196" spans="7:18" x14ac:dyDescent="0.3">
      <c r="G196"/>
      <c r="J196"/>
      <c r="K196"/>
      <c r="N196"/>
      <c r="O196"/>
      <c r="P196"/>
      <c r="Q196"/>
      <c r="R196"/>
    </row>
    <row r="197" spans="7:18" x14ac:dyDescent="0.3">
      <c r="G197"/>
      <c r="J197"/>
      <c r="K197"/>
      <c r="N197"/>
      <c r="O197"/>
      <c r="P197"/>
      <c r="Q197"/>
      <c r="R197"/>
    </row>
    <row r="198" spans="7:18" x14ac:dyDescent="0.3">
      <c r="G198"/>
      <c r="J198"/>
      <c r="K198"/>
      <c r="N198"/>
      <c r="O198"/>
      <c r="P198"/>
      <c r="Q198"/>
      <c r="R198"/>
    </row>
    <row r="199" spans="7:18" x14ac:dyDescent="0.3">
      <c r="G199"/>
      <c r="J199"/>
      <c r="K199"/>
      <c r="N199"/>
      <c r="O199"/>
      <c r="P199"/>
      <c r="Q199"/>
      <c r="R199"/>
    </row>
    <row r="200" spans="7:18" x14ac:dyDescent="0.3">
      <c r="G200"/>
      <c r="J200"/>
      <c r="K200"/>
      <c r="N200"/>
      <c r="O200"/>
      <c r="P200"/>
      <c r="Q200"/>
      <c r="R200"/>
    </row>
    <row r="201" spans="7:18" x14ac:dyDescent="0.3">
      <c r="G201"/>
      <c r="J201"/>
      <c r="K201"/>
      <c r="N201"/>
      <c r="O201"/>
      <c r="P201"/>
      <c r="Q201"/>
      <c r="R201"/>
    </row>
    <row r="202" spans="7:18" x14ac:dyDescent="0.3">
      <c r="G202"/>
      <c r="J202"/>
      <c r="K202"/>
      <c r="N202"/>
      <c r="O202"/>
      <c r="P202"/>
      <c r="Q202"/>
      <c r="R202"/>
    </row>
    <row r="203" spans="7:18" x14ac:dyDescent="0.3">
      <c r="G203"/>
      <c r="J203"/>
      <c r="K203"/>
      <c r="N203"/>
      <c r="O203"/>
      <c r="P203"/>
      <c r="Q203"/>
      <c r="R203"/>
    </row>
    <row r="204" spans="7:18" x14ac:dyDescent="0.3">
      <c r="G204"/>
      <c r="J204"/>
      <c r="K204"/>
      <c r="N204"/>
      <c r="O204"/>
      <c r="P204"/>
      <c r="Q204"/>
      <c r="R204"/>
    </row>
    <row r="205" spans="7:18" x14ac:dyDescent="0.3">
      <c r="G205"/>
      <c r="J205"/>
      <c r="K205"/>
      <c r="N205"/>
      <c r="O205"/>
      <c r="P205"/>
      <c r="Q205"/>
      <c r="R205"/>
    </row>
    <row r="206" spans="7:18" x14ac:dyDescent="0.3">
      <c r="G206"/>
      <c r="J206"/>
      <c r="K206"/>
      <c r="N206"/>
      <c r="O206"/>
      <c r="P206"/>
      <c r="Q206"/>
      <c r="R206"/>
    </row>
    <row r="207" spans="7:18" x14ac:dyDescent="0.3">
      <c r="G207"/>
      <c r="J207"/>
      <c r="K207"/>
      <c r="N207"/>
      <c r="O207"/>
      <c r="P207"/>
      <c r="Q207"/>
      <c r="R207"/>
    </row>
    <row r="208" spans="7:18" x14ac:dyDescent="0.3">
      <c r="G208"/>
      <c r="J208"/>
      <c r="K208"/>
      <c r="N208"/>
      <c r="O208"/>
      <c r="P208"/>
      <c r="Q208"/>
      <c r="R208"/>
    </row>
    <row r="209" spans="7:18" x14ac:dyDescent="0.3">
      <c r="G209"/>
      <c r="J209"/>
      <c r="K209"/>
      <c r="N209"/>
      <c r="O209"/>
      <c r="P209"/>
      <c r="Q209"/>
      <c r="R209"/>
    </row>
    <row r="210" spans="7:18" x14ac:dyDescent="0.3">
      <c r="G210"/>
      <c r="J210"/>
      <c r="K210"/>
      <c r="N210"/>
      <c r="O210"/>
      <c r="P210"/>
      <c r="Q210"/>
      <c r="R210"/>
    </row>
    <row r="211" spans="7:18" x14ac:dyDescent="0.3">
      <c r="G211"/>
      <c r="J211"/>
      <c r="K211"/>
      <c r="N211"/>
      <c r="O211"/>
      <c r="P211"/>
      <c r="Q211"/>
      <c r="R211"/>
    </row>
    <row r="212" spans="7:18" x14ac:dyDescent="0.3">
      <c r="G212"/>
      <c r="J212"/>
      <c r="K212"/>
      <c r="N212"/>
      <c r="O212"/>
      <c r="P212"/>
      <c r="Q212"/>
      <c r="R212"/>
    </row>
    <row r="213" spans="7:18" x14ac:dyDescent="0.3">
      <c r="G213"/>
      <c r="J213"/>
      <c r="K213"/>
      <c r="N213"/>
      <c r="O213"/>
      <c r="P213"/>
      <c r="Q213"/>
      <c r="R213"/>
    </row>
    <row r="214" spans="7:18" x14ac:dyDescent="0.3">
      <c r="G214"/>
      <c r="J214"/>
      <c r="K214"/>
      <c r="N214"/>
      <c r="O214"/>
      <c r="P214"/>
      <c r="Q214"/>
      <c r="R214"/>
    </row>
    <row r="215" spans="7:18" x14ac:dyDescent="0.3">
      <c r="G215"/>
      <c r="J215"/>
      <c r="K215"/>
      <c r="N215"/>
      <c r="O215"/>
      <c r="P215"/>
      <c r="Q215"/>
      <c r="R215"/>
    </row>
    <row r="216" spans="7:18" x14ac:dyDescent="0.3">
      <c r="G216"/>
      <c r="J216"/>
      <c r="K216"/>
      <c r="N216"/>
      <c r="O216"/>
      <c r="P216"/>
      <c r="Q216"/>
      <c r="R216"/>
    </row>
    <row r="217" spans="7:18" x14ac:dyDescent="0.3">
      <c r="G217"/>
      <c r="J217"/>
      <c r="K217"/>
      <c r="N217"/>
      <c r="O217"/>
      <c r="P217"/>
      <c r="Q217"/>
      <c r="R217"/>
    </row>
    <row r="218" spans="7:18" x14ac:dyDescent="0.3">
      <c r="G218"/>
      <c r="J218"/>
      <c r="K218"/>
      <c r="N218"/>
      <c r="O218"/>
      <c r="P218"/>
      <c r="Q218"/>
      <c r="R218"/>
    </row>
    <row r="219" spans="7:18" x14ac:dyDescent="0.3">
      <c r="G219"/>
      <c r="J219"/>
      <c r="K219"/>
      <c r="N219"/>
      <c r="O219"/>
      <c r="P219"/>
      <c r="Q219"/>
      <c r="R219"/>
    </row>
    <row r="220" spans="7:18" x14ac:dyDescent="0.3">
      <c r="G220"/>
      <c r="J220"/>
      <c r="K220"/>
      <c r="N220"/>
      <c r="O220"/>
      <c r="P220"/>
      <c r="Q220"/>
      <c r="R220"/>
    </row>
    <row r="221" spans="7:18" x14ac:dyDescent="0.3">
      <c r="G221"/>
      <c r="J221"/>
      <c r="K221"/>
      <c r="N221"/>
      <c r="O221"/>
      <c r="P221"/>
      <c r="Q221"/>
      <c r="R221"/>
    </row>
    <row r="222" spans="7:18" x14ac:dyDescent="0.3">
      <c r="G222"/>
      <c r="J222"/>
      <c r="K222"/>
      <c r="N222"/>
      <c r="O222"/>
      <c r="P222"/>
      <c r="Q222"/>
      <c r="R222"/>
    </row>
    <row r="223" spans="7:18" x14ac:dyDescent="0.3">
      <c r="G223"/>
      <c r="J223"/>
      <c r="K223"/>
      <c r="N223"/>
      <c r="O223"/>
      <c r="P223"/>
      <c r="Q223"/>
      <c r="R223"/>
    </row>
    <row r="224" spans="7:18" x14ac:dyDescent="0.3">
      <c r="G224"/>
      <c r="J224"/>
      <c r="K224"/>
      <c r="N224"/>
      <c r="O224"/>
      <c r="P224"/>
      <c r="Q224"/>
      <c r="R224"/>
    </row>
    <row r="225" spans="7:18" x14ac:dyDescent="0.3">
      <c r="G225"/>
      <c r="J225"/>
      <c r="K225"/>
      <c r="N225"/>
      <c r="O225"/>
      <c r="P225"/>
      <c r="Q225"/>
      <c r="R225"/>
    </row>
    <row r="226" spans="7:18" x14ac:dyDescent="0.3">
      <c r="G226"/>
      <c r="J226"/>
      <c r="K226"/>
      <c r="N226"/>
      <c r="O226"/>
      <c r="P226"/>
      <c r="Q226"/>
      <c r="R226"/>
    </row>
    <row r="227" spans="7:18" x14ac:dyDescent="0.3">
      <c r="G227"/>
      <c r="J227"/>
      <c r="K227"/>
      <c r="N227"/>
      <c r="O227"/>
      <c r="P227"/>
      <c r="Q227"/>
      <c r="R227"/>
    </row>
    <row r="228" spans="7:18" x14ac:dyDescent="0.3">
      <c r="G228"/>
      <c r="J228"/>
      <c r="K228"/>
      <c r="N228"/>
      <c r="O228"/>
      <c r="P228"/>
      <c r="Q228"/>
      <c r="R228"/>
    </row>
    <row r="229" spans="7:18" x14ac:dyDescent="0.3">
      <c r="G229"/>
      <c r="J229"/>
      <c r="K229"/>
      <c r="N229"/>
      <c r="O229"/>
      <c r="P229"/>
      <c r="Q229"/>
      <c r="R229"/>
    </row>
    <row r="230" spans="7:18" x14ac:dyDescent="0.3">
      <c r="G230"/>
      <c r="J230"/>
      <c r="K230"/>
      <c r="N230"/>
      <c r="O230"/>
      <c r="P230"/>
      <c r="Q230"/>
      <c r="R230"/>
    </row>
    <row r="231" spans="7:18" x14ac:dyDescent="0.3">
      <c r="G231"/>
      <c r="J231"/>
      <c r="K231"/>
      <c r="N231"/>
      <c r="O231"/>
      <c r="P231"/>
      <c r="Q231"/>
      <c r="R231"/>
    </row>
    <row r="232" spans="7:18" x14ac:dyDescent="0.3">
      <c r="G232"/>
      <c r="J232"/>
      <c r="K232"/>
      <c r="N232"/>
      <c r="O232"/>
      <c r="P232"/>
      <c r="Q232"/>
      <c r="R232"/>
    </row>
    <row r="233" spans="7:18" x14ac:dyDescent="0.3">
      <c r="G233"/>
      <c r="J233"/>
      <c r="K233"/>
      <c r="N233"/>
      <c r="O233"/>
      <c r="P233"/>
      <c r="Q233"/>
      <c r="R233"/>
    </row>
    <row r="234" spans="7:18" x14ac:dyDescent="0.3">
      <c r="G234"/>
      <c r="J234"/>
      <c r="K234"/>
      <c r="N234"/>
      <c r="O234"/>
      <c r="P234"/>
      <c r="Q234"/>
      <c r="R234"/>
    </row>
    <row r="235" spans="7:18" x14ac:dyDescent="0.3">
      <c r="G235"/>
      <c r="J235"/>
      <c r="K235"/>
      <c r="N235"/>
      <c r="O235"/>
      <c r="P235"/>
      <c r="Q235"/>
      <c r="R235"/>
    </row>
    <row r="236" spans="7:18" x14ac:dyDescent="0.3">
      <c r="G236"/>
      <c r="J236"/>
      <c r="K236"/>
      <c r="N236"/>
      <c r="O236"/>
      <c r="P236"/>
      <c r="Q236"/>
      <c r="R236"/>
    </row>
    <row r="237" spans="7:18" x14ac:dyDescent="0.3">
      <c r="G237"/>
      <c r="J237"/>
      <c r="K237"/>
      <c r="N237"/>
      <c r="O237"/>
      <c r="P237"/>
      <c r="Q237"/>
      <c r="R237"/>
    </row>
    <row r="238" spans="7:18" x14ac:dyDescent="0.3">
      <c r="G238"/>
      <c r="J238"/>
      <c r="K238"/>
      <c r="N238"/>
      <c r="O238"/>
      <c r="P238"/>
      <c r="Q238"/>
      <c r="R238"/>
    </row>
    <row r="239" spans="7:18" x14ac:dyDescent="0.3">
      <c r="G239"/>
      <c r="J239"/>
      <c r="K239"/>
      <c r="N239"/>
      <c r="O239"/>
      <c r="P239"/>
      <c r="Q239"/>
      <c r="R239"/>
    </row>
    <row r="240" spans="7:18" x14ac:dyDescent="0.3">
      <c r="G240"/>
      <c r="J240"/>
      <c r="K240"/>
      <c r="N240"/>
      <c r="O240"/>
      <c r="P240"/>
      <c r="Q240"/>
      <c r="R240"/>
    </row>
    <row r="241" spans="7:18" x14ac:dyDescent="0.3">
      <c r="G241"/>
      <c r="J241"/>
      <c r="K241"/>
      <c r="N241"/>
      <c r="O241"/>
      <c r="P241"/>
      <c r="Q241"/>
      <c r="R241"/>
    </row>
    <row r="242" spans="7:18" x14ac:dyDescent="0.3">
      <c r="G242"/>
      <c r="J242"/>
      <c r="K242"/>
      <c r="N242"/>
      <c r="O242"/>
      <c r="P242"/>
      <c r="Q242"/>
      <c r="R242"/>
    </row>
    <row r="243" spans="7:18" x14ac:dyDescent="0.3">
      <c r="G243"/>
      <c r="J243"/>
      <c r="K243"/>
      <c r="N243"/>
      <c r="O243"/>
      <c r="P243"/>
      <c r="Q243"/>
      <c r="R243"/>
    </row>
    <row r="244" spans="7:18" x14ac:dyDescent="0.3">
      <c r="G244"/>
      <c r="J244"/>
      <c r="K244"/>
      <c r="N244"/>
      <c r="O244"/>
      <c r="P244"/>
      <c r="Q244"/>
      <c r="R244"/>
    </row>
    <row r="245" spans="7:18" x14ac:dyDescent="0.3">
      <c r="G245"/>
      <c r="J245"/>
      <c r="K245"/>
      <c r="N245"/>
      <c r="O245"/>
      <c r="P245"/>
      <c r="Q245"/>
      <c r="R245"/>
    </row>
    <row r="246" spans="7:18" x14ac:dyDescent="0.3">
      <c r="G246"/>
      <c r="J246"/>
      <c r="K246"/>
      <c r="N246"/>
      <c r="O246"/>
      <c r="P246"/>
      <c r="Q246"/>
      <c r="R246"/>
    </row>
    <row r="247" spans="7:18" x14ac:dyDescent="0.3">
      <c r="G247"/>
      <c r="J247"/>
      <c r="K247"/>
      <c r="N247"/>
      <c r="O247"/>
      <c r="P247"/>
      <c r="Q247"/>
      <c r="R247"/>
    </row>
    <row r="248" spans="7:18" x14ac:dyDescent="0.3">
      <c r="G248"/>
      <c r="J248"/>
      <c r="K248"/>
      <c r="N248"/>
      <c r="O248"/>
      <c r="P248"/>
      <c r="Q248"/>
      <c r="R248"/>
    </row>
    <row r="249" spans="7:18" x14ac:dyDescent="0.3">
      <c r="G249"/>
      <c r="J249"/>
      <c r="K249"/>
      <c r="N249"/>
      <c r="O249"/>
      <c r="P249"/>
      <c r="Q249"/>
      <c r="R249"/>
    </row>
    <row r="250" spans="7:18" x14ac:dyDescent="0.3">
      <c r="G250"/>
      <c r="J250"/>
      <c r="K250"/>
      <c r="N250"/>
      <c r="O250"/>
      <c r="P250"/>
      <c r="Q250"/>
      <c r="R250"/>
    </row>
    <row r="251" spans="7:18" x14ac:dyDescent="0.3">
      <c r="G251"/>
      <c r="J251"/>
      <c r="K251"/>
      <c r="N251"/>
      <c r="O251"/>
      <c r="P251"/>
      <c r="Q251"/>
      <c r="R251"/>
    </row>
    <row r="252" spans="7:18" x14ac:dyDescent="0.3">
      <c r="G252"/>
      <c r="J252"/>
      <c r="K252"/>
      <c r="N252"/>
      <c r="O252"/>
      <c r="P252"/>
      <c r="Q252"/>
      <c r="R252"/>
    </row>
    <row r="253" spans="7:18" x14ac:dyDescent="0.3">
      <c r="G253"/>
      <c r="J253"/>
      <c r="K253"/>
      <c r="N253"/>
      <c r="O253"/>
      <c r="P253"/>
      <c r="Q253"/>
      <c r="R253"/>
    </row>
    <row r="254" spans="7:18" x14ac:dyDescent="0.3">
      <c r="G254"/>
      <c r="J254"/>
      <c r="K254"/>
      <c r="N254"/>
      <c r="O254"/>
      <c r="P254"/>
      <c r="Q254"/>
      <c r="R254"/>
    </row>
    <row r="255" spans="7:18" x14ac:dyDescent="0.3">
      <c r="G255"/>
      <c r="J255"/>
      <c r="K255"/>
      <c r="N255"/>
      <c r="O255"/>
      <c r="P255"/>
      <c r="Q255"/>
      <c r="R255"/>
    </row>
    <row r="256" spans="7:18" x14ac:dyDescent="0.3">
      <c r="G256"/>
      <c r="J256"/>
      <c r="K256"/>
      <c r="N256"/>
      <c r="O256"/>
      <c r="P256"/>
      <c r="Q256"/>
      <c r="R256"/>
    </row>
    <row r="257" spans="7:18" x14ac:dyDescent="0.3">
      <c r="G257"/>
      <c r="J257"/>
      <c r="K257"/>
      <c r="N257"/>
      <c r="O257"/>
      <c r="P257"/>
      <c r="Q257"/>
      <c r="R257"/>
    </row>
    <row r="258" spans="7:18" x14ac:dyDescent="0.3">
      <c r="G258"/>
      <c r="J258"/>
      <c r="K258"/>
      <c r="N258"/>
      <c r="O258"/>
      <c r="P258"/>
      <c r="Q258"/>
      <c r="R258"/>
    </row>
    <row r="259" spans="7:18" x14ac:dyDescent="0.3">
      <c r="G259"/>
      <c r="J259"/>
      <c r="K259"/>
      <c r="N259"/>
      <c r="O259"/>
      <c r="P259"/>
      <c r="Q259"/>
      <c r="R259"/>
    </row>
    <row r="260" spans="7:18" x14ac:dyDescent="0.3">
      <c r="G260"/>
      <c r="J260"/>
      <c r="K260"/>
      <c r="N260"/>
      <c r="O260"/>
      <c r="P260"/>
      <c r="Q260"/>
      <c r="R260"/>
    </row>
    <row r="261" spans="7:18" x14ac:dyDescent="0.3">
      <c r="G261"/>
      <c r="J261"/>
      <c r="K261"/>
      <c r="N261"/>
      <c r="O261"/>
      <c r="P261"/>
      <c r="Q261"/>
      <c r="R261"/>
    </row>
    <row r="262" spans="7:18" x14ac:dyDescent="0.3">
      <c r="G262"/>
      <c r="J262"/>
      <c r="K262"/>
      <c r="N262"/>
      <c r="O262"/>
      <c r="P262"/>
      <c r="Q262"/>
      <c r="R262"/>
    </row>
    <row r="263" spans="7:18" x14ac:dyDescent="0.3">
      <c r="G263"/>
      <c r="J263"/>
      <c r="K263"/>
      <c r="N263"/>
      <c r="O263"/>
      <c r="P263"/>
      <c r="Q263"/>
      <c r="R263"/>
    </row>
    <row r="264" spans="7:18" x14ac:dyDescent="0.3">
      <c r="G264"/>
      <c r="J264"/>
      <c r="K264"/>
      <c r="N264"/>
      <c r="O264"/>
      <c r="P264"/>
      <c r="Q264"/>
      <c r="R264"/>
    </row>
    <row r="265" spans="7:18" x14ac:dyDescent="0.3">
      <c r="G265"/>
      <c r="J265"/>
      <c r="K265"/>
      <c r="N265"/>
      <c r="O265"/>
      <c r="P265"/>
      <c r="Q265"/>
      <c r="R265"/>
    </row>
    <row r="266" spans="7:18" x14ac:dyDescent="0.3">
      <c r="G266"/>
      <c r="J266"/>
      <c r="K266"/>
      <c r="N266"/>
      <c r="O266"/>
      <c r="P266"/>
      <c r="Q266"/>
      <c r="R266"/>
    </row>
    <row r="267" spans="7:18" x14ac:dyDescent="0.3">
      <c r="G267"/>
      <c r="J267"/>
      <c r="K267"/>
      <c r="N267"/>
      <c r="O267"/>
      <c r="P267"/>
      <c r="Q267"/>
      <c r="R267"/>
    </row>
    <row r="268" spans="7:18" x14ac:dyDescent="0.3">
      <c r="G268"/>
      <c r="J268"/>
      <c r="K268"/>
      <c r="N268"/>
      <c r="O268"/>
      <c r="P268"/>
      <c r="Q268"/>
      <c r="R268"/>
    </row>
    <row r="269" spans="7:18" x14ac:dyDescent="0.3">
      <c r="G269"/>
      <c r="J269"/>
      <c r="K269"/>
      <c r="N269"/>
      <c r="O269"/>
      <c r="P269"/>
      <c r="Q269"/>
      <c r="R269"/>
    </row>
    <row r="270" spans="7:18" x14ac:dyDescent="0.3">
      <c r="G270"/>
      <c r="J270"/>
      <c r="K270"/>
      <c r="N270"/>
      <c r="O270"/>
      <c r="P270"/>
      <c r="Q270"/>
      <c r="R270"/>
    </row>
    <row r="271" spans="7:18" x14ac:dyDescent="0.3">
      <c r="G271"/>
      <c r="J271"/>
      <c r="K271"/>
      <c r="N271"/>
      <c r="O271"/>
      <c r="P271"/>
      <c r="Q271"/>
      <c r="R271"/>
    </row>
    <row r="272" spans="7:18" x14ac:dyDescent="0.3">
      <c r="G272"/>
      <c r="J272"/>
      <c r="K272"/>
      <c r="N272"/>
      <c r="O272"/>
      <c r="P272"/>
      <c r="Q272"/>
      <c r="R272"/>
    </row>
    <row r="273" spans="7:18" x14ac:dyDescent="0.3">
      <c r="G273"/>
      <c r="J273"/>
      <c r="K273"/>
      <c r="N273"/>
      <c r="O273"/>
      <c r="P273"/>
      <c r="Q273"/>
      <c r="R273"/>
    </row>
    <row r="274" spans="7:18" x14ac:dyDescent="0.3">
      <c r="G274"/>
      <c r="J274"/>
      <c r="K274"/>
      <c r="N274"/>
      <c r="O274"/>
      <c r="P274"/>
      <c r="Q274"/>
      <c r="R274"/>
    </row>
    <row r="275" spans="7:18" x14ac:dyDescent="0.3">
      <c r="G275"/>
      <c r="J275"/>
      <c r="K275"/>
      <c r="N275"/>
      <c r="O275"/>
      <c r="P275"/>
      <c r="Q275"/>
      <c r="R275"/>
    </row>
    <row r="276" spans="7:18" x14ac:dyDescent="0.3">
      <c r="G276"/>
      <c r="J276"/>
      <c r="K276"/>
      <c r="N276"/>
      <c r="O276"/>
      <c r="P276"/>
      <c r="Q276"/>
      <c r="R276"/>
    </row>
    <row r="277" spans="7:18" x14ac:dyDescent="0.3">
      <c r="G277"/>
      <c r="J277"/>
      <c r="K277"/>
      <c r="N277"/>
      <c r="O277"/>
      <c r="P277"/>
      <c r="Q277"/>
      <c r="R277"/>
    </row>
    <row r="278" spans="7:18" x14ac:dyDescent="0.3">
      <c r="G278"/>
      <c r="J278"/>
      <c r="K278"/>
      <c r="N278"/>
      <c r="O278"/>
      <c r="P278"/>
      <c r="Q278"/>
      <c r="R278"/>
    </row>
    <row r="279" spans="7:18" x14ac:dyDescent="0.3">
      <c r="G279"/>
      <c r="J279"/>
      <c r="K279"/>
      <c r="N279"/>
      <c r="O279"/>
      <c r="P279"/>
      <c r="Q279"/>
      <c r="R279"/>
    </row>
    <row r="280" spans="7:18" x14ac:dyDescent="0.3">
      <c r="G280"/>
      <c r="J280"/>
      <c r="K280"/>
      <c r="N280"/>
      <c r="O280"/>
      <c r="P280"/>
      <c r="Q280"/>
      <c r="R280"/>
    </row>
    <row r="281" spans="7:18" x14ac:dyDescent="0.3">
      <c r="G281"/>
      <c r="J281"/>
      <c r="K281"/>
      <c r="N281"/>
      <c r="O281"/>
      <c r="P281"/>
      <c r="Q281"/>
      <c r="R281"/>
    </row>
    <row r="282" spans="7:18" x14ac:dyDescent="0.3">
      <c r="G282"/>
      <c r="J282"/>
      <c r="K282"/>
      <c r="N282"/>
      <c r="O282"/>
      <c r="P282"/>
      <c r="Q282"/>
      <c r="R282"/>
    </row>
    <row r="283" spans="7:18" x14ac:dyDescent="0.3">
      <c r="G283"/>
      <c r="J283"/>
      <c r="K283"/>
      <c r="N283"/>
      <c r="O283"/>
      <c r="P283"/>
      <c r="Q283"/>
      <c r="R283"/>
    </row>
    <row r="284" spans="7:18" x14ac:dyDescent="0.3">
      <c r="G284"/>
      <c r="J284"/>
      <c r="K284"/>
      <c r="N284"/>
      <c r="O284"/>
      <c r="P284"/>
      <c r="Q284"/>
      <c r="R284"/>
    </row>
    <row r="285" spans="7:18" x14ac:dyDescent="0.3">
      <c r="G285"/>
      <c r="J285"/>
      <c r="K285"/>
      <c r="N285"/>
      <c r="O285"/>
      <c r="P285"/>
      <c r="Q285"/>
      <c r="R285"/>
    </row>
    <row r="286" spans="7:18" x14ac:dyDescent="0.3">
      <c r="G286"/>
      <c r="J286"/>
      <c r="K286"/>
      <c r="N286"/>
      <c r="O286"/>
      <c r="P286"/>
      <c r="Q286"/>
      <c r="R286"/>
    </row>
    <row r="287" spans="7:18" x14ac:dyDescent="0.3">
      <c r="G287"/>
      <c r="J287"/>
      <c r="K287"/>
      <c r="N287"/>
      <c r="O287"/>
      <c r="P287"/>
      <c r="Q287"/>
      <c r="R287"/>
    </row>
    <row r="288" spans="7:18" x14ac:dyDescent="0.3">
      <c r="G288"/>
      <c r="J288"/>
      <c r="K288"/>
      <c r="N288"/>
      <c r="O288"/>
      <c r="P288"/>
      <c r="Q288"/>
      <c r="R288"/>
    </row>
    <row r="289" spans="7:18" x14ac:dyDescent="0.3">
      <c r="G289"/>
      <c r="J289"/>
      <c r="K289"/>
      <c r="N289"/>
      <c r="O289"/>
      <c r="P289"/>
      <c r="Q289"/>
      <c r="R289"/>
    </row>
    <row r="290" spans="7:18" x14ac:dyDescent="0.3">
      <c r="G290"/>
      <c r="J290"/>
      <c r="K290"/>
      <c r="N290"/>
      <c r="O290"/>
      <c r="P290"/>
      <c r="Q290"/>
      <c r="R290"/>
    </row>
    <row r="291" spans="7:18" x14ac:dyDescent="0.3">
      <c r="G291"/>
      <c r="J291"/>
      <c r="K291"/>
      <c r="N291"/>
      <c r="O291"/>
      <c r="P291"/>
      <c r="Q291"/>
      <c r="R291"/>
    </row>
    <row r="292" spans="7:18" x14ac:dyDescent="0.3">
      <c r="G292"/>
      <c r="J292"/>
      <c r="K292"/>
      <c r="N292"/>
      <c r="O292"/>
      <c r="P292"/>
      <c r="Q292"/>
      <c r="R292"/>
    </row>
    <row r="293" spans="7:18" x14ac:dyDescent="0.3">
      <c r="G293"/>
      <c r="J293"/>
      <c r="K293"/>
      <c r="N293"/>
      <c r="O293"/>
      <c r="P293"/>
      <c r="Q293"/>
      <c r="R293"/>
    </row>
    <row r="294" spans="7:18" x14ac:dyDescent="0.3">
      <c r="G294"/>
      <c r="J294"/>
      <c r="K294"/>
      <c r="N294"/>
      <c r="O294"/>
      <c r="P294"/>
      <c r="Q294"/>
      <c r="R294"/>
    </row>
    <row r="295" spans="7:18" x14ac:dyDescent="0.3">
      <c r="G295"/>
      <c r="J295"/>
      <c r="K295"/>
      <c r="N295"/>
      <c r="O295"/>
      <c r="P295"/>
      <c r="Q295"/>
      <c r="R295"/>
    </row>
    <row r="296" spans="7:18" x14ac:dyDescent="0.3">
      <c r="G296"/>
      <c r="J296"/>
      <c r="K296"/>
      <c r="N296"/>
      <c r="O296"/>
      <c r="P296"/>
      <c r="Q296"/>
      <c r="R296"/>
    </row>
    <row r="297" spans="7:18" x14ac:dyDescent="0.3">
      <c r="G297"/>
      <c r="J297"/>
      <c r="K297"/>
      <c r="N297"/>
      <c r="O297"/>
      <c r="P297"/>
      <c r="Q297"/>
      <c r="R297"/>
    </row>
    <row r="298" spans="7:18" x14ac:dyDescent="0.3">
      <c r="G298"/>
      <c r="J298"/>
      <c r="K298"/>
      <c r="N298"/>
      <c r="O298"/>
      <c r="P298"/>
      <c r="Q298"/>
      <c r="R298"/>
    </row>
    <row r="299" spans="7:18" x14ac:dyDescent="0.3">
      <c r="G299"/>
      <c r="J299"/>
      <c r="K299"/>
      <c r="N299"/>
      <c r="O299"/>
      <c r="P299"/>
      <c r="Q299"/>
      <c r="R299"/>
    </row>
    <row r="300" spans="7:18" x14ac:dyDescent="0.3">
      <c r="G300"/>
      <c r="J300"/>
      <c r="K300"/>
      <c r="N300"/>
      <c r="O300"/>
      <c r="P300"/>
      <c r="Q300"/>
      <c r="R300"/>
    </row>
    <row r="301" spans="7:18" x14ac:dyDescent="0.3">
      <c r="G301"/>
      <c r="J301"/>
      <c r="K301"/>
      <c r="N301"/>
      <c r="O301"/>
      <c r="P301"/>
      <c r="Q301"/>
      <c r="R301"/>
    </row>
    <row r="302" spans="7:18" x14ac:dyDescent="0.3">
      <c r="G302"/>
      <c r="J302"/>
      <c r="K302"/>
      <c r="N302"/>
      <c r="O302"/>
      <c r="P302"/>
      <c r="Q302"/>
      <c r="R302"/>
    </row>
    <row r="303" spans="7:18" x14ac:dyDescent="0.3">
      <c r="G303"/>
      <c r="J303"/>
      <c r="K303"/>
      <c r="N303"/>
      <c r="O303"/>
      <c r="P303"/>
      <c r="Q303"/>
      <c r="R303"/>
    </row>
    <row r="304" spans="7:18" x14ac:dyDescent="0.3">
      <c r="G304"/>
      <c r="J304"/>
      <c r="K304"/>
      <c r="N304"/>
      <c r="O304"/>
      <c r="P304"/>
      <c r="Q304"/>
      <c r="R304"/>
    </row>
    <row r="305" spans="7:18" x14ac:dyDescent="0.3">
      <c r="G305"/>
      <c r="J305"/>
      <c r="K305"/>
      <c r="N305"/>
      <c r="O305"/>
      <c r="P305"/>
      <c r="Q305"/>
      <c r="R305"/>
    </row>
    <row r="306" spans="7:18" x14ac:dyDescent="0.3">
      <c r="G306"/>
      <c r="J306"/>
      <c r="K306"/>
      <c r="N306"/>
      <c r="O306"/>
      <c r="P306"/>
      <c r="Q306"/>
      <c r="R306"/>
    </row>
    <row r="307" spans="7:18" x14ac:dyDescent="0.3">
      <c r="G307"/>
      <c r="J307"/>
      <c r="K307"/>
      <c r="N307"/>
      <c r="O307"/>
      <c r="P307"/>
      <c r="Q307"/>
      <c r="R307"/>
    </row>
    <row r="308" spans="7:18" x14ac:dyDescent="0.3">
      <c r="G308"/>
      <c r="J308"/>
      <c r="K308"/>
      <c r="N308"/>
      <c r="O308"/>
      <c r="P308"/>
      <c r="Q308"/>
      <c r="R308"/>
    </row>
    <row r="309" spans="7:18" x14ac:dyDescent="0.3">
      <c r="G309"/>
      <c r="J309"/>
      <c r="K309"/>
      <c r="N309"/>
      <c r="O309"/>
      <c r="P309"/>
      <c r="Q309"/>
      <c r="R309"/>
    </row>
    <row r="310" spans="7:18" x14ac:dyDescent="0.3">
      <c r="G310"/>
      <c r="J310"/>
      <c r="K310"/>
      <c r="N310"/>
      <c r="O310"/>
      <c r="P310"/>
      <c r="Q310"/>
      <c r="R310"/>
    </row>
    <row r="311" spans="7:18" x14ac:dyDescent="0.3">
      <c r="G311"/>
      <c r="J311"/>
      <c r="K311"/>
      <c r="N311"/>
      <c r="O311"/>
      <c r="P311"/>
      <c r="Q311"/>
      <c r="R311"/>
    </row>
    <row r="312" spans="7:18" x14ac:dyDescent="0.3">
      <c r="G312"/>
      <c r="J312"/>
      <c r="K312"/>
      <c r="N312"/>
      <c r="O312"/>
      <c r="P312"/>
      <c r="Q312"/>
      <c r="R312"/>
    </row>
    <row r="313" spans="7:18" x14ac:dyDescent="0.3">
      <c r="G313"/>
      <c r="J313"/>
      <c r="K313"/>
      <c r="N313"/>
      <c r="O313"/>
      <c r="P313"/>
      <c r="Q313"/>
      <c r="R313"/>
    </row>
    <row r="314" spans="7:18" x14ac:dyDescent="0.3">
      <c r="G314"/>
      <c r="J314"/>
      <c r="K314"/>
      <c r="N314"/>
      <c r="O314"/>
      <c r="P314"/>
      <c r="Q314"/>
      <c r="R314"/>
    </row>
    <row r="315" spans="7:18" x14ac:dyDescent="0.3">
      <c r="G315"/>
      <c r="J315"/>
      <c r="K315"/>
      <c r="N315"/>
      <c r="O315"/>
      <c r="P315"/>
      <c r="Q315"/>
      <c r="R315"/>
    </row>
    <row r="316" spans="7:18" x14ac:dyDescent="0.3">
      <c r="G316"/>
      <c r="J316"/>
      <c r="K316"/>
      <c r="N316"/>
      <c r="O316"/>
      <c r="P316"/>
      <c r="Q316"/>
      <c r="R316"/>
    </row>
    <row r="317" spans="7:18" x14ac:dyDescent="0.3">
      <c r="G317"/>
      <c r="J317"/>
      <c r="K317"/>
      <c r="N317"/>
      <c r="O317"/>
      <c r="P317"/>
      <c r="Q317"/>
      <c r="R317"/>
    </row>
    <row r="318" spans="7:18" x14ac:dyDescent="0.3">
      <c r="G318"/>
      <c r="J318"/>
      <c r="K318"/>
      <c r="N318"/>
      <c r="O318"/>
      <c r="P318"/>
      <c r="Q318"/>
      <c r="R318"/>
    </row>
    <row r="319" spans="7:18" x14ac:dyDescent="0.3">
      <c r="G319"/>
      <c r="J319"/>
      <c r="K319"/>
      <c r="N319"/>
      <c r="O319"/>
      <c r="P319"/>
      <c r="Q319"/>
      <c r="R319"/>
    </row>
    <row r="320" spans="7:18" x14ac:dyDescent="0.3">
      <c r="G320"/>
      <c r="J320"/>
      <c r="K320"/>
      <c r="N320"/>
      <c r="O320"/>
      <c r="P320"/>
      <c r="Q320"/>
      <c r="R320"/>
    </row>
    <row r="321" spans="7:18" x14ac:dyDescent="0.3">
      <c r="G321"/>
      <c r="J321"/>
      <c r="K321"/>
      <c r="N321"/>
      <c r="O321"/>
      <c r="P321"/>
      <c r="Q321"/>
      <c r="R321"/>
    </row>
    <row r="322" spans="7:18" x14ac:dyDescent="0.3">
      <c r="G322"/>
      <c r="J322"/>
      <c r="K322"/>
      <c r="N322"/>
      <c r="O322"/>
      <c r="P322"/>
      <c r="Q322"/>
      <c r="R322"/>
    </row>
    <row r="323" spans="7:18" x14ac:dyDescent="0.3">
      <c r="G323"/>
      <c r="J323"/>
      <c r="K323"/>
      <c r="N323"/>
      <c r="O323"/>
      <c r="P323"/>
      <c r="Q323"/>
      <c r="R323"/>
    </row>
    <row r="324" spans="7:18" x14ac:dyDescent="0.3">
      <c r="G324"/>
      <c r="J324"/>
      <c r="K324"/>
      <c r="N324"/>
      <c r="O324"/>
      <c r="P324"/>
      <c r="Q324"/>
      <c r="R324"/>
    </row>
    <row r="325" spans="7:18" x14ac:dyDescent="0.3">
      <c r="G325"/>
      <c r="J325"/>
      <c r="K325"/>
      <c r="N325"/>
      <c r="O325"/>
      <c r="P325"/>
      <c r="Q325"/>
      <c r="R325"/>
    </row>
    <row r="326" spans="7:18" x14ac:dyDescent="0.3">
      <c r="G326"/>
      <c r="J326"/>
      <c r="K326"/>
      <c r="N326"/>
      <c r="O326"/>
      <c r="P326"/>
      <c r="Q326"/>
      <c r="R326"/>
    </row>
    <row r="327" spans="7:18" x14ac:dyDescent="0.3">
      <c r="G327"/>
      <c r="J327"/>
      <c r="K327"/>
      <c r="N327"/>
      <c r="O327"/>
      <c r="P327"/>
      <c r="Q327"/>
      <c r="R327"/>
    </row>
    <row r="328" spans="7:18" x14ac:dyDescent="0.3">
      <c r="G328"/>
      <c r="J328"/>
      <c r="K328"/>
      <c r="N328"/>
      <c r="O328"/>
      <c r="P328"/>
      <c r="Q328"/>
      <c r="R328"/>
    </row>
    <row r="329" spans="7:18" x14ac:dyDescent="0.3">
      <c r="G329"/>
      <c r="J329"/>
      <c r="K329"/>
      <c r="N329"/>
      <c r="O329"/>
      <c r="P329"/>
      <c r="Q329"/>
      <c r="R329"/>
    </row>
    <row r="330" spans="7:18" x14ac:dyDescent="0.3">
      <c r="G330"/>
      <c r="J330"/>
      <c r="K330"/>
      <c r="N330"/>
      <c r="O330"/>
      <c r="P330"/>
      <c r="Q330"/>
      <c r="R330"/>
    </row>
    <row r="331" spans="7:18" x14ac:dyDescent="0.3">
      <c r="G331"/>
      <c r="J331"/>
      <c r="K331"/>
      <c r="N331"/>
      <c r="O331"/>
      <c r="P331"/>
      <c r="Q331"/>
      <c r="R331"/>
    </row>
    <row r="332" spans="7:18" x14ac:dyDescent="0.3">
      <c r="G332"/>
      <c r="J332"/>
      <c r="K332"/>
      <c r="N332"/>
      <c r="O332"/>
      <c r="P332"/>
      <c r="Q332"/>
      <c r="R332"/>
    </row>
    <row r="333" spans="7:18" x14ac:dyDescent="0.3">
      <c r="G333"/>
      <c r="J333"/>
      <c r="K333"/>
      <c r="N333"/>
      <c r="O333"/>
      <c r="P333"/>
      <c r="Q333"/>
      <c r="R333"/>
    </row>
    <row r="334" spans="7:18" x14ac:dyDescent="0.3">
      <c r="G334"/>
      <c r="J334"/>
      <c r="K334"/>
      <c r="N334"/>
      <c r="O334"/>
      <c r="P334"/>
      <c r="Q334"/>
      <c r="R334"/>
    </row>
    <row r="335" spans="7:18" x14ac:dyDescent="0.3">
      <c r="G335"/>
      <c r="J335"/>
      <c r="K335"/>
      <c r="N335"/>
      <c r="O335"/>
      <c r="P335"/>
      <c r="Q335"/>
      <c r="R335"/>
    </row>
    <row r="336" spans="7:18" x14ac:dyDescent="0.3">
      <c r="G336"/>
      <c r="J336"/>
      <c r="K336"/>
      <c r="N336"/>
      <c r="O336"/>
      <c r="P336"/>
      <c r="Q336"/>
      <c r="R336"/>
    </row>
    <row r="337" spans="7:18" x14ac:dyDescent="0.3">
      <c r="G337"/>
      <c r="J337"/>
      <c r="K337"/>
      <c r="N337"/>
      <c r="O337"/>
      <c r="P337"/>
      <c r="Q337"/>
      <c r="R337"/>
    </row>
    <row r="338" spans="7:18" x14ac:dyDescent="0.3">
      <c r="G338"/>
      <c r="J338"/>
      <c r="K338"/>
      <c r="N338"/>
      <c r="O338"/>
      <c r="P338"/>
      <c r="Q338"/>
      <c r="R338"/>
    </row>
    <row r="339" spans="7:18" x14ac:dyDescent="0.3">
      <c r="G339"/>
      <c r="J339"/>
      <c r="K339"/>
      <c r="N339"/>
      <c r="O339"/>
      <c r="P339"/>
      <c r="Q339"/>
      <c r="R339"/>
    </row>
    <row r="340" spans="7:18" x14ac:dyDescent="0.3">
      <c r="G340"/>
      <c r="J340"/>
      <c r="K340"/>
      <c r="N340"/>
      <c r="O340"/>
      <c r="P340"/>
      <c r="Q340"/>
      <c r="R340"/>
    </row>
    <row r="341" spans="7:18" x14ac:dyDescent="0.3">
      <c r="G341"/>
      <c r="J341"/>
      <c r="K341"/>
      <c r="N341"/>
      <c r="O341"/>
      <c r="P341"/>
      <c r="Q341"/>
      <c r="R341"/>
    </row>
    <row r="342" spans="7:18" x14ac:dyDescent="0.3">
      <c r="G342"/>
      <c r="J342"/>
      <c r="K342"/>
      <c r="N342"/>
      <c r="O342"/>
      <c r="P342"/>
      <c r="Q342"/>
      <c r="R342"/>
    </row>
    <row r="343" spans="7:18" x14ac:dyDescent="0.3">
      <c r="G343"/>
      <c r="J343"/>
      <c r="K343"/>
      <c r="N343"/>
      <c r="O343"/>
      <c r="P343"/>
      <c r="Q343"/>
      <c r="R343"/>
    </row>
    <row r="344" spans="7:18" x14ac:dyDescent="0.3">
      <c r="G344"/>
      <c r="J344"/>
      <c r="K344"/>
      <c r="N344"/>
      <c r="O344"/>
      <c r="P344"/>
      <c r="Q344"/>
      <c r="R344"/>
    </row>
    <row r="345" spans="7:18" x14ac:dyDescent="0.3">
      <c r="G345"/>
      <c r="J345"/>
      <c r="K345"/>
      <c r="N345"/>
      <c r="O345"/>
      <c r="P345"/>
      <c r="Q345"/>
      <c r="R345"/>
    </row>
    <row r="346" spans="7:18" x14ac:dyDescent="0.3">
      <c r="G346"/>
      <c r="J346"/>
      <c r="K346"/>
      <c r="N346"/>
      <c r="O346"/>
      <c r="P346"/>
      <c r="Q346"/>
      <c r="R346"/>
    </row>
    <row r="347" spans="7:18" x14ac:dyDescent="0.3">
      <c r="G347"/>
      <c r="J347"/>
      <c r="K347"/>
      <c r="N347"/>
      <c r="O347"/>
      <c r="P347"/>
      <c r="Q347"/>
      <c r="R347"/>
    </row>
    <row r="348" spans="7:18" x14ac:dyDescent="0.3">
      <c r="G348"/>
      <c r="J348"/>
      <c r="K348"/>
      <c r="N348"/>
      <c r="O348"/>
      <c r="P348"/>
      <c r="Q348"/>
      <c r="R348"/>
    </row>
    <row r="349" spans="7:18" x14ac:dyDescent="0.3">
      <c r="G349"/>
      <c r="J349"/>
      <c r="K349"/>
      <c r="N349"/>
      <c r="O349"/>
      <c r="P349"/>
      <c r="Q349"/>
      <c r="R349"/>
    </row>
    <row r="350" spans="7:18" x14ac:dyDescent="0.3">
      <c r="G350"/>
      <c r="J350"/>
      <c r="K350"/>
      <c r="N350"/>
      <c r="O350"/>
      <c r="P350"/>
      <c r="Q350"/>
      <c r="R350"/>
    </row>
    <row r="351" spans="7:18" x14ac:dyDescent="0.3">
      <c r="G351"/>
      <c r="J351"/>
      <c r="K351"/>
      <c r="N351"/>
      <c r="O351"/>
      <c r="P351"/>
      <c r="Q351"/>
      <c r="R351"/>
    </row>
    <row r="352" spans="7:18" x14ac:dyDescent="0.3">
      <c r="G352"/>
      <c r="J352"/>
      <c r="K352"/>
      <c r="N352"/>
      <c r="O352"/>
      <c r="P352"/>
      <c r="Q352"/>
      <c r="R352"/>
    </row>
    <row r="353" spans="7:18" x14ac:dyDescent="0.3">
      <c r="G353"/>
      <c r="J353"/>
      <c r="K353"/>
      <c r="N353"/>
      <c r="O353"/>
      <c r="P353"/>
      <c r="Q353"/>
      <c r="R353"/>
    </row>
    <row r="354" spans="7:18" x14ac:dyDescent="0.3">
      <c r="G354"/>
      <c r="J354"/>
      <c r="K354"/>
      <c r="N354"/>
      <c r="O354"/>
      <c r="P354"/>
      <c r="Q354"/>
      <c r="R354"/>
    </row>
    <row r="355" spans="7:18" x14ac:dyDescent="0.3">
      <c r="G355"/>
      <c r="J355"/>
      <c r="K355"/>
      <c r="N355"/>
      <c r="O355"/>
      <c r="P355"/>
      <c r="Q355"/>
      <c r="R355"/>
    </row>
    <row r="356" spans="7:18" x14ac:dyDescent="0.3">
      <c r="G356"/>
      <c r="J356"/>
      <c r="K356"/>
      <c r="N356"/>
      <c r="O356"/>
      <c r="P356"/>
      <c r="Q356"/>
      <c r="R356"/>
    </row>
    <row r="357" spans="7:18" x14ac:dyDescent="0.3">
      <c r="G357"/>
      <c r="J357"/>
      <c r="K357"/>
      <c r="N357"/>
      <c r="O357"/>
      <c r="P357"/>
      <c r="Q357"/>
      <c r="R357"/>
    </row>
    <row r="358" spans="7:18" x14ac:dyDescent="0.3">
      <c r="G358"/>
      <c r="J358"/>
      <c r="K358"/>
      <c r="N358"/>
      <c r="O358"/>
      <c r="P358"/>
      <c r="Q358"/>
      <c r="R358"/>
    </row>
    <row r="359" spans="7:18" x14ac:dyDescent="0.3">
      <c r="G359"/>
      <c r="J359"/>
      <c r="K359"/>
      <c r="N359"/>
      <c r="O359"/>
      <c r="P359"/>
      <c r="Q359"/>
      <c r="R359"/>
    </row>
    <row r="360" spans="7:18" x14ac:dyDescent="0.3">
      <c r="G360"/>
      <c r="J360"/>
      <c r="K360"/>
      <c r="N360"/>
      <c r="O360"/>
      <c r="P360"/>
      <c r="Q360"/>
      <c r="R360"/>
    </row>
    <row r="361" spans="7:18" x14ac:dyDescent="0.3">
      <c r="G361"/>
      <c r="J361"/>
      <c r="K361"/>
      <c r="N361"/>
      <c r="O361"/>
      <c r="P361"/>
      <c r="Q361"/>
      <c r="R361"/>
    </row>
    <row r="362" spans="7:18" x14ac:dyDescent="0.3">
      <c r="G362"/>
      <c r="J362"/>
      <c r="K362"/>
      <c r="N362"/>
      <c r="O362"/>
      <c r="P362"/>
      <c r="Q362"/>
      <c r="R362"/>
    </row>
    <row r="363" spans="7:18" x14ac:dyDescent="0.3">
      <c r="G363"/>
      <c r="J363"/>
      <c r="K363"/>
      <c r="N363"/>
      <c r="O363"/>
      <c r="P363"/>
      <c r="Q363"/>
      <c r="R363"/>
    </row>
    <row r="364" spans="7:18" x14ac:dyDescent="0.3">
      <c r="G364"/>
      <c r="J364"/>
      <c r="K364"/>
      <c r="N364"/>
      <c r="O364"/>
      <c r="P364"/>
      <c r="Q364"/>
      <c r="R364"/>
    </row>
    <row r="365" spans="7:18" x14ac:dyDescent="0.3">
      <c r="G365"/>
      <c r="J365"/>
      <c r="K365"/>
      <c r="N365"/>
      <c r="O365"/>
      <c r="P365"/>
      <c r="Q365"/>
      <c r="R365"/>
    </row>
    <row r="366" spans="7:18" x14ac:dyDescent="0.3">
      <c r="G366"/>
      <c r="J366"/>
      <c r="K366"/>
      <c r="N366"/>
      <c r="O366"/>
      <c r="P366"/>
      <c r="Q366"/>
      <c r="R366"/>
    </row>
    <row r="367" spans="7:18" x14ac:dyDescent="0.3">
      <c r="G367"/>
      <c r="J367"/>
      <c r="K367"/>
      <c r="N367"/>
      <c r="O367"/>
      <c r="P367"/>
      <c r="Q367"/>
      <c r="R367"/>
    </row>
    <row r="368" spans="7:18" x14ac:dyDescent="0.3">
      <c r="G368"/>
      <c r="J368"/>
      <c r="K368"/>
      <c r="N368"/>
      <c r="O368"/>
      <c r="P368"/>
      <c r="Q368"/>
      <c r="R368"/>
    </row>
    <row r="369" spans="7:18" x14ac:dyDescent="0.3">
      <c r="G369"/>
      <c r="J369"/>
      <c r="K369"/>
      <c r="N369"/>
      <c r="O369"/>
      <c r="P369"/>
      <c r="Q369"/>
      <c r="R369"/>
    </row>
    <row r="370" spans="7:18" x14ac:dyDescent="0.3">
      <c r="G370"/>
      <c r="J370"/>
      <c r="K370"/>
      <c r="N370"/>
      <c r="O370"/>
      <c r="P370"/>
      <c r="Q370"/>
      <c r="R370"/>
    </row>
    <row r="371" spans="7:18" x14ac:dyDescent="0.3">
      <c r="G371"/>
      <c r="J371"/>
      <c r="K371"/>
      <c r="N371"/>
      <c r="O371"/>
      <c r="P371"/>
      <c r="Q371"/>
      <c r="R371"/>
    </row>
    <row r="372" spans="7:18" x14ac:dyDescent="0.3">
      <c r="G372"/>
      <c r="J372"/>
      <c r="K372"/>
      <c r="N372"/>
      <c r="O372"/>
      <c r="P372"/>
      <c r="Q372"/>
      <c r="R372"/>
    </row>
    <row r="373" spans="7:18" x14ac:dyDescent="0.3">
      <c r="G373"/>
      <c r="J373"/>
      <c r="K373"/>
      <c r="N373"/>
      <c r="O373"/>
      <c r="P373"/>
      <c r="Q373"/>
      <c r="R373"/>
    </row>
    <row r="374" spans="7:18" x14ac:dyDescent="0.3">
      <c r="G374"/>
      <c r="J374"/>
      <c r="K374"/>
      <c r="N374"/>
      <c r="O374"/>
      <c r="P374"/>
      <c r="Q374"/>
      <c r="R374"/>
    </row>
    <row r="375" spans="7:18" x14ac:dyDescent="0.3">
      <c r="G375"/>
      <c r="J375"/>
      <c r="K375"/>
      <c r="N375"/>
      <c r="O375"/>
      <c r="P375"/>
      <c r="Q375"/>
      <c r="R375"/>
    </row>
    <row r="376" spans="7:18" x14ac:dyDescent="0.3">
      <c r="G376"/>
      <c r="J376"/>
      <c r="K376"/>
      <c r="N376"/>
      <c r="O376"/>
      <c r="P376"/>
      <c r="Q376"/>
      <c r="R376"/>
    </row>
    <row r="377" spans="7:18" x14ac:dyDescent="0.3">
      <c r="G377"/>
      <c r="J377"/>
      <c r="K377"/>
      <c r="N377"/>
      <c r="O377"/>
      <c r="P377"/>
      <c r="Q377"/>
      <c r="R377"/>
    </row>
    <row r="378" spans="7:18" x14ac:dyDescent="0.3">
      <c r="G378"/>
      <c r="J378"/>
      <c r="K378"/>
      <c r="N378"/>
      <c r="O378"/>
      <c r="P378"/>
      <c r="Q378"/>
      <c r="R378"/>
    </row>
    <row r="379" spans="7:18" x14ac:dyDescent="0.3">
      <c r="G379"/>
      <c r="J379"/>
      <c r="K379"/>
      <c r="N379"/>
      <c r="O379"/>
      <c r="P379"/>
      <c r="Q379"/>
      <c r="R379"/>
    </row>
    <row r="380" spans="7:18" x14ac:dyDescent="0.3">
      <c r="G380"/>
      <c r="J380"/>
      <c r="K380"/>
      <c r="N380"/>
      <c r="O380"/>
      <c r="P380"/>
      <c r="Q380"/>
      <c r="R380"/>
    </row>
    <row r="381" spans="7:18" x14ac:dyDescent="0.3">
      <c r="G381"/>
      <c r="J381"/>
      <c r="K381"/>
      <c r="N381"/>
      <c r="O381"/>
      <c r="P381"/>
      <c r="Q381"/>
      <c r="R381"/>
    </row>
    <row r="382" spans="7:18" x14ac:dyDescent="0.3">
      <c r="G382"/>
      <c r="J382"/>
      <c r="K382"/>
      <c r="N382"/>
      <c r="O382"/>
      <c r="P382"/>
      <c r="Q382"/>
      <c r="R382"/>
    </row>
    <row r="383" spans="7:18" x14ac:dyDescent="0.3">
      <c r="G383"/>
      <c r="J383"/>
      <c r="K383"/>
      <c r="N383"/>
      <c r="O383"/>
      <c r="P383"/>
      <c r="Q383"/>
      <c r="R383"/>
    </row>
    <row r="384" spans="7:18" x14ac:dyDescent="0.3">
      <c r="G384"/>
      <c r="J384"/>
      <c r="K384"/>
      <c r="N384"/>
      <c r="O384"/>
      <c r="P384"/>
      <c r="Q384"/>
      <c r="R384"/>
    </row>
    <row r="385" spans="7:18" x14ac:dyDescent="0.3">
      <c r="G385"/>
      <c r="J385"/>
      <c r="K385"/>
      <c r="N385"/>
      <c r="O385"/>
      <c r="P385"/>
      <c r="Q385"/>
      <c r="R385"/>
    </row>
    <row r="386" spans="7:18" x14ac:dyDescent="0.3">
      <c r="G386"/>
      <c r="J386"/>
      <c r="K386"/>
      <c r="N386"/>
      <c r="O386"/>
      <c r="P386"/>
      <c r="Q386"/>
      <c r="R386"/>
    </row>
    <row r="387" spans="7:18" x14ac:dyDescent="0.3">
      <c r="G387"/>
      <c r="J387"/>
      <c r="K387"/>
      <c r="N387"/>
      <c r="O387"/>
      <c r="P387"/>
      <c r="Q387"/>
      <c r="R387"/>
    </row>
    <row r="388" spans="7:18" x14ac:dyDescent="0.3">
      <c r="G388"/>
      <c r="J388"/>
      <c r="K388"/>
      <c r="N388"/>
      <c r="O388"/>
      <c r="P388"/>
      <c r="Q388"/>
      <c r="R388"/>
    </row>
    <row r="389" spans="7:18" x14ac:dyDescent="0.3">
      <c r="G389"/>
      <c r="J389"/>
      <c r="K389"/>
      <c r="N389"/>
      <c r="O389"/>
      <c r="P389"/>
      <c r="Q389"/>
      <c r="R389"/>
    </row>
    <row r="390" spans="7:18" x14ac:dyDescent="0.3">
      <c r="G390"/>
      <c r="J390"/>
      <c r="K390"/>
      <c r="N390"/>
      <c r="O390"/>
      <c r="P390"/>
      <c r="Q390"/>
      <c r="R390"/>
    </row>
    <row r="391" spans="7:18" x14ac:dyDescent="0.3">
      <c r="G391"/>
      <c r="J391"/>
      <c r="K391"/>
      <c r="N391"/>
      <c r="O391"/>
      <c r="P391"/>
      <c r="Q391"/>
      <c r="R391"/>
    </row>
    <row r="392" spans="7:18" x14ac:dyDescent="0.3">
      <c r="G392"/>
      <c r="J392"/>
      <c r="K392"/>
      <c r="N392"/>
      <c r="O392"/>
      <c r="P392"/>
      <c r="Q392"/>
      <c r="R392"/>
    </row>
    <row r="393" spans="7:18" x14ac:dyDescent="0.3">
      <c r="G393"/>
      <c r="J393"/>
      <c r="K393"/>
      <c r="N393"/>
      <c r="O393"/>
      <c r="P393"/>
      <c r="Q393"/>
      <c r="R393"/>
    </row>
    <row r="394" spans="7:18" x14ac:dyDescent="0.3">
      <c r="G394"/>
      <c r="J394"/>
      <c r="K394"/>
      <c r="N394"/>
      <c r="O394"/>
      <c r="P394"/>
      <c r="Q394"/>
      <c r="R394"/>
    </row>
    <row r="395" spans="7:18" x14ac:dyDescent="0.3">
      <c r="G395"/>
      <c r="J395"/>
      <c r="K395"/>
      <c r="N395"/>
      <c r="O395"/>
      <c r="P395"/>
      <c r="Q395"/>
      <c r="R395"/>
    </row>
    <row r="396" spans="7:18" x14ac:dyDescent="0.3">
      <c r="G396"/>
      <c r="J396"/>
      <c r="K396"/>
      <c r="N396"/>
      <c r="O396"/>
      <c r="P396"/>
      <c r="Q396"/>
      <c r="R396"/>
    </row>
    <row r="397" spans="7:18" x14ac:dyDescent="0.3">
      <c r="G397"/>
      <c r="J397"/>
      <c r="K397"/>
      <c r="N397"/>
      <c r="O397"/>
      <c r="P397"/>
      <c r="Q397"/>
      <c r="R397"/>
    </row>
    <row r="398" spans="7:18" x14ac:dyDescent="0.3">
      <c r="G398"/>
      <c r="J398"/>
      <c r="K398"/>
      <c r="N398"/>
      <c r="O398"/>
      <c r="P398"/>
      <c r="Q398"/>
      <c r="R398"/>
    </row>
    <row r="399" spans="7:18" x14ac:dyDescent="0.3">
      <c r="G399"/>
      <c r="J399"/>
      <c r="K399"/>
      <c r="N399"/>
      <c r="O399"/>
      <c r="P399"/>
      <c r="Q399"/>
      <c r="R399"/>
    </row>
    <row r="400" spans="7:18" x14ac:dyDescent="0.3">
      <c r="G400"/>
      <c r="J400"/>
      <c r="K400"/>
      <c r="N400"/>
      <c r="O400"/>
      <c r="P400"/>
      <c r="Q400"/>
      <c r="R400"/>
    </row>
    <row r="401" spans="7:18" x14ac:dyDescent="0.3">
      <c r="G401"/>
      <c r="J401"/>
      <c r="K401"/>
      <c r="N401"/>
      <c r="O401"/>
      <c r="P401"/>
      <c r="Q401"/>
      <c r="R401"/>
    </row>
    <row r="402" spans="7:18" x14ac:dyDescent="0.3">
      <c r="G402"/>
      <c r="J402"/>
      <c r="K402"/>
      <c r="N402"/>
      <c r="O402"/>
      <c r="P402"/>
      <c r="Q402"/>
      <c r="R402"/>
    </row>
    <row r="403" spans="7:18" x14ac:dyDescent="0.3">
      <c r="G403"/>
      <c r="J403"/>
      <c r="K403"/>
      <c r="N403"/>
      <c r="O403"/>
      <c r="P403"/>
      <c r="Q403"/>
      <c r="R403"/>
    </row>
    <row r="404" spans="7:18" x14ac:dyDescent="0.3">
      <c r="G404"/>
      <c r="J404"/>
      <c r="K404"/>
      <c r="N404"/>
      <c r="O404"/>
      <c r="P404"/>
      <c r="Q404"/>
      <c r="R404"/>
    </row>
    <row r="405" spans="7:18" x14ac:dyDescent="0.3">
      <c r="G405"/>
      <c r="J405"/>
      <c r="K405"/>
      <c r="N405"/>
      <c r="O405"/>
      <c r="P405"/>
      <c r="Q405"/>
      <c r="R405"/>
    </row>
    <row r="406" spans="7:18" x14ac:dyDescent="0.3">
      <c r="G406"/>
      <c r="J406"/>
      <c r="K406"/>
      <c r="N406"/>
      <c r="O406"/>
      <c r="P406"/>
      <c r="Q406"/>
      <c r="R406"/>
    </row>
    <row r="407" spans="7:18" x14ac:dyDescent="0.3">
      <c r="G407"/>
      <c r="J407"/>
      <c r="K407"/>
      <c r="N407"/>
      <c r="O407"/>
      <c r="P407"/>
      <c r="Q407"/>
      <c r="R407"/>
    </row>
    <row r="408" spans="7:18" x14ac:dyDescent="0.3">
      <c r="G408"/>
      <c r="J408"/>
      <c r="K408"/>
      <c r="N408"/>
      <c r="O408"/>
      <c r="P408"/>
      <c r="Q408"/>
      <c r="R408"/>
    </row>
    <row r="409" spans="7:18" x14ac:dyDescent="0.3">
      <c r="G409"/>
      <c r="J409"/>
      <c r="K409"/>
      <c r="N409"/>
      <c r="O409"/>
      <c r="P409"/>
      <c r="Q409"/>
      <c r="R409"/>
    </row>
    <row r="410" spans="7:18" x14ac:dyDescent="0.3">
      <c r="G410"/>
      <c r="J410"/>
      <c r="K410"/>
      <c r="N410"/>
      <c r="O410"/>
      <c r="P410"/>
      <c r="Q410"/>
      <c r="R410"/>
    </row>
    <row r="411" spans="7:18" x14ac:dyDescent="0.3">
      <c r="G411"/>
      <c r="J411"/>
      <c r="K411"/>
      <c r="N411"/>
      <c r="O411"/>
      <c r="P411"/>
      <c r="Q411"/>
      <c r="R411"/>
    </row>
    <row r="412" spans="7:18" x14ac:dyDescent="0.3">
      <c r="G412"/>
      <c r="J412"/>
      <c r="K412"/>
      <c r="N412"/>
      <c r="O412"/>
      <c r="P412"/>
      <c r="Q412"/>
      <c r="R412"/>
    </row>
    <row r="413" spans="7:18" x14ac:dyDescent="0.3">
      <c r="G413"/>
      <c r="J413"/>
      <c r="K413"/>
      <c r="N413"/>
      <c r="O413"/>
      <c r="P413"/>
      <c r="Q413"/>
      <c r="R413"/>
    </row>
    <row r="414" spans="7:18" x14ac:dyDescent="0.3">
      <c r="G414"/>
      <c r="J414"/>
      <c r="K414"/>
      <c r="N414"/>
      <c r="O414"/>
      <c r="P414"/>
      <c r="Q414"/>
      <c r="R414"/>
    </row>
    <row r="415" spans="7:18" x14ac:dyDescent="0.3">
      <c r="G415"/>
      <c r="J415"/>
      <c r="K415"/>
      <c r="N415"/>
      <c r="O415"/>
      <c r="P415"/>
      <c r="Q415"/>
      <c r="R415"/>
    </row>
    <row r="416" spans="7:18" x14ac:dyDescent="0.3">
      <c r="G416"/>
      <c r="J416"/>
      <c r="K416"/>
      <c r="N416"/>
      <c r="O416"/>
      <c r="P416"/>
      <c r="Q416"/>
      <c r="R416"/>
    </row>
    <row r="417" spans="7:18" x14ac:dyDescent="0.3">
      <c r="G417"/>
      <c r="J417"/>
      <c r="K417"/>
      <c r="N417"/>
      <c r="O417"/>
      <c r="P417"/>
      <c r="Q417"/>
      <c r="R417"/>
    </row>
    <row r="418" spans="7:18" x14ac:dyDescent="0.3">
      <c r="G418"/>
      <c r="J418"/>
      <c r="K418"/>
      <c r="N418"/>
      <c r="O418"/>
      <c r="P418"/>
      <c r="Q418"/>
      <c r="R418"/>
    </row>
    <row r="419" spans="7:18" x14ac:dyDescent="0.3">
      <c r="G419"/>
      <c r="J419"/>
      <c r="K419"/>
      <c r="N419"/>
      <c r="O419"/>
      <c r="P419"/>
      <c r="Q419"/>
      <c r="R419"/>
    </row>
    <row r="420" spans="7:18" x14ac:dyDescent="0.3">
      <c r="G420"/>
      <c r="J420"/>
      <c r="K420"/>
      <c r="N420"/>
      <c r="O420"/>
      <c r="P420"/>
      <c r="Q420"/>
      <c r="R420"/>
    </row>
    <row r="421" spans="7:18" x14ac:dyDescent="0.3">
      <c r="G421"/>
      <c r="J421"/>
      <c r="K421"/>
      <c r="N421"/>
      <c r="O421"/>
      <c r="P421"/>
      <c r="Q421"/>
      <c r="R421"/>
    </row>
    <row r="422" spans="7:18" x14ac:dyDescent="0.3">
      <c r="G422"/>
      <c r="J422"/>
      <c r="K422"/>
      <c r="N422"/>
      <c r="O422"/>
      <c r="P422"/>
      <c r="Q422"/>
      <c r="R422"/>
    </row>
    <row r="423" spans="7:18" x14ac:dyDescent="0.3">
      <c r="G423"/>
      <c r="J423"/>
      <c r="K423"/>
      <c r="N423"/>
      <c r="O423"/>
      <c r="P423"/>
      <c r="Q423"/>
      <c r="R423"/>
    </row>
    <row r="424" spans="7:18" x14ac:dyDescent="0.3">
      <c r="G424"/>
      <c r="J424"/>
      <c r="K424"/>
      <c r="N424"/>
      <c r="O424"/>
      <c r="P424"/>
      <c r="Q424"/>
      <c r="R424"/>
    </row>
    <row r="425" spans="7:18" x14ac:dyDescent="0.3">
      <c r="G425"/>
      <c r="J425"/>
      <c r="K425"/>
      <c r="N425"/>
      <c r="O425"/>
      <c r="P425"/>
      <c r="Q425"/>
      <c r="R425"/>
    </row>
    <row r="426" spans="7:18" x14ac:dyDescent="0.3">
      <c r="G426"/>
      <c r="J426"/>
      <c r="K426"/>
      <c r="N426"/>
      <c r="O426"/>
      <c r="P426"/>
      <c r="Q426"/>
      <c r="R426"/>
    </row>
    <row r="427" spans="7:18" x14ac:dyDescent="0.3">
      <c r="G427"/>
      <c r="J427"/>
      <c r="K427"/>
      <c r="N427"/>
      <c r="O427"/>
      <c r="P427"/>
      <c r="Q427"/>
      <c r="R427"/>
    </row>
    <row r="428" spans="7:18" x14ac:dyDescent="0.3">
      <c r="G428"/>
      <c r="J428"/>
      <c r="K428"/>
      <c r="N428"/>
      <c r="O428"/>
      <c r="P428"/>
      <c r="Q428"/>
      <c r="R428"/>
    </row>
    <row r="429" spans="7:18" x14ac:dyDescent="0.3">
      <c r="G429"/>
      <c r="J429"/>
      <c r="K429"/>
      <c r="N429"/>
      <c r="O429"/>
      <c r="P429"/>
      <c r="Q429"/>
      <c r="R429"/>
    </row>
    <row r="430" spans="7:18" x14ac:dyDescent="0.3">
      <c r="G430"/>
      <c r="J430"/>
      <c r="K430"/>
      <c r="N430"/>
      <c r="O430"/>
      <c r="P430"/>
      <c r="Q430"/>
      <c r="R430"/>
    </row>
    <row r="431" spans="7:18" x14ac:dyDescent="0.3">
      <c r="G431"/>
      <c r="J431"/>
      <c r="K431"/>
      <c r="N431"/>
      <c r="O431"/>
      <c r="P431"/>
      <c r="Q431"/>
      <c r="R431"/>
    </row>
    <row r="432" spans="7:18" x14ac:dyDescent="0.3">
      <c r="G432"/>
      <c r="J432"/>
      <c r="K432"/>
      <c r="N432"/>
      <c r="O432"/>
      <c r="P432"/>
      <c r="Q432"/>
      <c r="R432"/>
    </row>
    <row r="433" spans="7:18" x14ac:dyDescent="0.3">
      <c r="G433"/>
      <c r="J433"/>
      <c r="K433"/>
      <c r="N433"/>
      <c r="O433"/>
      <c r="P433"/>
      <c r="Q433"/>
      <c r="R433"/>
    </row>
    <row r="434" spans="7:18" x14ac:dyDescent="0.3">
      <c r="G434"/>
      <c r="J434"/>
      <c r="K434"/>
      <c r="N434"/>
      <c r="O434"/>
      <c r="P434"/>
      <c r="Q434"/>
      <c r="R434"/>
    </row>
    <row r="435" spans="7:18" x14ac:dyDescent="0.3">
      <c r="G435"/>
      <c r="J435"/>
      <c r="K435"/>
      <c r="N435"/>
      <c r="O435"/>
      <c r="P435"/>
      <c r="Q435"/>
      <c r="R435"/>
    </row>
    <row r="436" spans="7:18" x14ac:dyDescent="0.3">
      <c r="G436"/>
      <c r="J436"/>
      <c r="K436"/>
      <c r="N436"/>
      <c r="O436"/>
      <c r="P436"/>
      <c r="Q436"/>
      <c r="R436"/>
    </row>
    <row r="437" spans="7:18" x14ac:dyDescent="0.3">
      <c r="G437"/>
      <c r="J437"/>
      <c r="K437"/>
      <c r="N437"/>
      <c r="O437"/>
      <c r="P437"/>
      <c r="Q437"/>
      <c r="R437"/>
    </row>
    <row r="438" spans="7:18" x14ac:dyDescent="0.3">
      <c r="G438"/>
      <c r="J438"/>
      <c r="K438"/>
      <c r="N438"/>
      <c r="O438"/>
      <c r="P438"/>
      <c r="Q438"/>
      <c r="R438"/>
    </row>
    <row r="439" spans="7:18" x14ac:dyDescent="0.3">
      <c r="G439"/>
      <c r="J439"/>
      <c r="K439"/>
      <c r="N439"/>
      <c r="O439"/>
      <c r="P439"/>
      <c r="Q439"/>
      <c r="R439"/>
    </row>
    <row r="440" spans="7:18" x14ac:dyDescent="0.3">
      <c r="G440"/>
      <c r="J440"/>
      <c r="K440"/>
      <c r="N440"/>
      <c r="O440"/>
      <c r="P440"/>
      <c r="Q440"/>
      <c r="R440"/>
    </row>
    <row r="441" spans="7:18" x14ac:dyDescent="0.3">
      <c r="G441"/>
      <c r="J441"/>
      <c r="K441"/>
      <c r="N441"/>
      <c r="O441"/>
      <c r="P441"/>
      <c r="Q441"/>
      <c r="R441"/>
    </row>
    <row r="442" spans="7:18" x14ac:dyDescent="0.3">
      <c r="G442"/>
      <c r="J442"/>
      <c r="K442"/>
      <c r="N442"/>
      <c r="O442"/>
      <c r="P442"/>
      <c r="Q442"/>
      <c r="R442"/>
    </row>
    <row r="443" spans="7:18" x14ac:dyDescent="0.3">
      <c r="G443"/>
      <c r="J443"/>
      <c r="K443"/>
      <c r="N443"/>
      <c r="O443"/>
      <c r="P443"/>
      <c r="Q443"/>
      <c r="R443"/>
    </row>
    <row r="444" spans="7:18" x14ac:dyDescent="0.3">
      <c r="G444"/>
      <c r="J444"/>
      <c r="K444"/>
      <c r="N444"/>
      <c r="O444"/>
      <c r="P444"/>
      <c r="Q444"/>
      <c r="R444"/>
    </row>
    <row r="445" spans="7:18" x14ac:dyDescent="0.3">
      <c r="G445"/>
      <c r="J445"/>
      <c r="K445"/>
      <c r="N445"/>
      <c r="O445"/>
      <c r="P445"/>
      <c r="Q445"/>
      <c r="R445"/>
    </row>
    <row r="446" spans="7:18" x14ac:dyDescent="0.3">
      <c r="G446"/>
      <c r="J446"/>
      <c r="K446"/>
      <c r="N446"/>
      <c r="O446"/>
      <c r="P446"/>
      <c r="Q446"/>
      <c r="R446"/>
    </row>
    <row r="447" spans="7:18" x14ac:dyDescent="0.3">
      <c r="G447"/>
      <c r="J447"/>
      <c r="K447"/>
      <c r="N447"/>
      <c r="O447"/>
      <c r="P447"/>
      <c r="Q447"/>
      <c r="R447"/>
    </row>
    <row r="448" spans="7:18" x14ac:dyDescent="0.3">
      <c r="G448"/>
      <c r="J448"/>
      <c r="K448"/>
      <c r="N448"/>
      <c r="O448"/>
      <c r="P448"/>
      <c r="Q448"/>
      <c r="R448"/>
    </row>
    <row r="449" spans="7:18" x14ac:dyDescent="0.3">
      <c r="G449"/>
      <c r="J449"/>
      <c r="K449"/>
      <c r="N449"/>
      <c r="O449"/>
      <c r="P449"/>
      <c r="Q449"/>
      <c r="R449"/>
    </row>
    <row r="450" spans="7:18" x14ac:dyDescent="0.3">
      <c r="G450"/>
      <c r="J450"/>
      <c r="K450"/>
      <c r="N450"/>
      <c r="O450"/>
      <c r="P450"/>
      <c r="Q450"/>
      <c r="R450"/>
    </row>
    <row r="451" spans="7:18" x14ac:dyDescent="0.3">
      <c r="G451"/>
      <c r="J451"/>
      <c r="K451"/>
      <c r="N451"/>
      <c r="O451"/>
      <c r="P451"/>
      <c r="Q451"/>
      <c r="R451"/>
    </row>
    <row r="452" spans="7:18" x14ac:dyDescent="0.3">
      <c r="G452"/>
      <c r="J452"/>
      <c r="K452"/>
      <c r="N452"/>
      <c r="O452"/>
      <c r="P452"/>
      <c r="Q452"/>
      <c r="R452"/>
    </row>
    <row r="453" spans="7:18" x14ac:dyDescent="0.3">
      <c r="G453"/>
      <c r="J453"/>
      <c r="K453"/>
      <c r="N453"/>
      <c r="O453"/>
      <c r="P453"/>
      <c r="Q453"/>
      <c r="R453"/>
    </row>
    <row r="454" spans="7:18" x14ac:dyDescent="0.3">
      <c r="G454"/>
      <c r="J454"/>
      <c r="K454"/>
      <c r="N454"/>
      <c r="O454"/>
      <c r="P454"/>
      <c r="Q454"/>
      <c r="R454"/>
    </row>
    <row r="455" spans="7:18" x14ac:dyDescent="0.3">
      <c r="G455"/>
      <c r="J455"/>
      <c r="K455"/>
      <c r="N455"/>
      <c r="O455"/>
      <c r="P455"/>
      <c r="Q455"/>
      <c r="R455"/>
    </row>
    <row r="456" spans="7:18" x14ac:dyDescent="0.3">
      <c r="G456"/>
      <c r="J456"/>
      <c r="K456"/>
      <c r="N456"/>
      <c r="O456"/>
      <c r="P456"/>
      <c r="Q456"/>
      <c r="R456"/>
    </row>
    <row r="457" spans="7:18" x14ac:dyDescent="0.3">
      <c r="G457"/>
      <c r="J457"/>
      <c r="K457"/>
      <c r="N457"/>
      <c r="O457"/>
      <c r="P457"/>
      <c r="Q457"/>
      <c r="R457"/>
    </row>
    <row r="458" spans="7:18" x14ac:dyDescent="0.3">
      <c r="G458"/>
      <c r="J458"/>
      <c r="K458"/>
      <c r="N458"/>
      <c r="O458"/>
      <c r="P458"/>
      <c r="Q458"/>
      <c r="R458"/>
    </row>
    <row r="459" spans="7:18" x14ac:dyDescent="0.3">
      <c r="G459"/>
      <c r="J459"/>
      <c r="K459"/>
      <c r="N459"/>
      <c r="O459"/>
      <c r="P459"/>
      <c r="Q459"/>
      <c r="R459"/>
    </row>
    <row r="460" spans="7:18" x14ac:dyDescent="0.3">
      <c r="G460"/>
      <c r="J460"/>
      <c r="K460"/>
      <c r="N460"/>
      <c r="O460"/>
      <c r="P460"/>
      <c r="Q460"/>
      <c r="R460"/>
    </row>
    <row r="461" spans="7:18" x14ac:dyDescent="0.3">
      <c r="G461"/>
      <c r="J461"/>
      <c r="K461"/>
      <c r="N461"/>
      <c r="O461"/>
      <c r="P461"/>
      <c r="Q461"/>
      <c r="R461"/>
    </row>
    <row r="462" spans="7:18" x14ac:dyDescent="0.3">
      <c r="G462"/>
      <c r="J462"/>
      <c r="K462"/>
      <c r="N462"/>
      <c r="O462"/>
      <c r="P462"/>
      <c r="Q462"/>
      <c r="R462"/>
    </row>
    <row r="463" spans="7:18" x14ac:dyDescent="0.3">
      <c r="G463"/>
      <c r="J463"/>
      <c r="K463"/>
      <c r="N463"/>
      <c r="O463"/>
      <c r="P463"/>
      <c r="Q463"/>
      <c r="R463"/>
    </row>
    <row r="464" spans="7:18" x14ac:dyDescent="0.3">
      <c r="G464"/>
      <c r="J464"/>
      <c r="K464"/>
      <c r="N464"/>
      <c r="O464"/>
      <c r="P464"/>
      <c r="Q464"/>
      <c r="R464"/>
    </row>
    <row r="465" spans="7:18" x14ac:dyDescent="0.3">
      <c r="G465"/>
      <c r="J465"/>
      <c r="K465"/>
      <c r="N465"/>
      <c r="O465"/>
      <c r="P465"/>
      <c r="Q465"/>
      <c r="R465"/>
    </row>
    <row r="466" spans="7:18" x14ac:dyDescent="0.3">
      <c r="G466"/>
      <c r="J466"/>
      <c r="K466"/>
      <c r="N466"/>
      <c r="O466"/>
      <c r="P466"/>
      <c r="Q466"/>
      <c r="R466"/>
    </row>
    <row r="467" spans="7:18" x14ac:dyDescent="0.3">
      <c r="G467"/>
      <c r="J467"/>
      <c r="K467"/>
      <c r="N467"/>
      <c r="O467"/>
      <c r="P467"/>
      <c r="Q467"/>
      <c r="R467"/>
    </row>
    <row r="468" spans="7:18" x14ac:dyDescent="0.3">
      <c r="G468"/>
      <c r="J468"/>
      <c r="K468"/>
      <c r="N468"/>
      <c r="O468"/>
      <c r="P468"/>
      <c r="Q468"/>
      <c r="R468"/>
    </row>
    <row r="469" spans="7:18" x14ac:dyDescent="0.3">
      <c r="G469"/>
      <c r="J469"/>
      <c r="K469"/>
      <c r="N469"/>
      <c r="O469"/>
      <c r="P469"/>
      <c r="Q469"/>
      <c r="R469"/>
    </row>
    <row r="470" spans="7:18" x14ac:dyDescent="0.3">
      <c r="G470"/>
      <c r="J470"/>
      <c r="K470"/>
      <c r="N470"/>
      <c r="O470"/>
      <c r="P470"/>
      <c r="Q470"/>
      <c r="R470"/>
    </row>
    <row r="471" spans="7:18" x14ac:dyDescent="0.3">
      <c r="G471"/>
      <c r="J471"/>
      <c r="K471"/>
      <c r="N471"/>
      <c r="O471"/>
      <c r="P471"/>
      <c r="Q471"/>
      <c r="R471"/>
    </row>
    <row r="472" spans="7:18" x14ac:dyDescent="0.3">
      <c r="G472"/>
      <c r="J472"/>
      <c r="K472"/>
      <c r="N472"/>
      <c r="O472"/>
      <c r="P472"/>
      <c r="Q472"/>
      <c r="R472"/>
    </row>
    <row r="473" spans="7:18" x14ac:dyDescent="0.3">
      <c r="G473"/>
      <c r="J473"/>
      <c r="K473"/>
      <c r="N473"/>
      <c r="O473"/>
      <c r="P473"/>
      <c r="Q473"/>
      <c r="R473"/>
    </row>
    <row r="474" spans="7:18" x14ac:dyDescent="0.3">
      <c r="G474"/>
      <c r="J474"/>
      <c r="K474"/>
      <c r="N474"/>
      <c r="O474"/>
      <c r="P474"/>
      <c r="Q474"/>
      <c r="R474"/>
    </row>
    <row r="475" spans="7:18" x14ac:dyDescent="0.3">
      <c r="G475"/>
      <c r="J475"/>
      <c r="K475"/>
      <c r="N475"/>
      <c r="O475"/>
      <c r="P475"/>
      <c r="Q475"/>
      <c r="R475"/>
    </row>
    <row r="476" spans="7:18" x14ac:dyDescent="0.3">
      <c r="G476"/>
      <c r="J476"/>
      <c r="K476"/>
      <c r="N476"/>
      <c r="O476"/>
      <c r="P476"/>
      <c r="Q476"/>
      <c r="R476"/>
    </row>
    <row r="477" spans="7:18" x14ac:dyDescent="0.3">
      <c r="G477"/>
      <c r="J477"/>
      <c r="K477"/>
      <c r="N477"/>
      <c r="O477"/>
      <c r="P477"/>
      <c r="Q477"/>
      <c r="R477"/>
    </row>
    <row r="478" spans="7:18" x14ac:dyDescent="0.3">
      <c r="G478"/>
      <c r="J478"/>
      <c r="K478"/>
      <c r="N478"/>
      <c r="O478"/>
      <c r="P478"/>
      <c r="Q478"/>
      <c r="R478"/>
    </row>
    <row r="479" spans="7:18" x14ac:dyDescent="0.3">
      <c r="G479"/>
      <c r="J479"/>
      <c r="K479"/>
      <c r="N479"/>
      <c r="O479"/>
      <c r="P479"/>
      <c r="Q479"/>
      <c r="R479"/>
    </row>
    <row r="480" spans="7:18" x14ac:dyDescent="0.3">
      <c r="G480"/>
      <c r="J480"/>
      <c r="K480"/>
      <c r="N480"/>
      <c r="O480"/>
      <c r="P480"/>
      <c r="Q480"/>
      <c r="R480"/>
    </row>
    <row r="481" spans="7:18" x14ac:dyDescent="0.3">
      <c r="G481"/>
      <c r="J481"/>
      <c r="K481"/>
      <c r="N481"/>
      <c r="O481"/>
      <c r="P481"/>
      <c r="Q481"/>
      <c r="R481"/>
    </row>
    <row r="482" spans="7:18" x14ac:dyDescent="0.3">
      <c r="G482"/>
      <c r="J482"/>
      <c r="K482"/>
      <c r="N482"/>
      <c r="O482"/>
      <c r="P482"/>
      <c r="Q482"/>
      <c r="R482"/>
    </row>
    <row r="483" spans="7:18" x14ac:dyDescent="0.3">
      <c r="G483"/>
      <c r="J483"/>
      <c r="K483"/>
      <c r="N483"/>
      <c r="O483"/>
      <c r="P483"/>
      <c r="Q483"/>
      <c r="R483"/>
    </row>
    <row r="484" spans="7:18" x14ac:dyDescent="0.3">
      <c r="G484"/>
      <c r="J484"/>
      <c r="K484"/>
      <c r="N484"/>
      <c r="O484"/>
      <c r="P484"/>
      <c r="Q484"/>
      <c r="R484"/>
    </row>
    <row r="485" spans="7:18" x14ac:dyDescent="0.3">
      <c r="G485"/>
      <c r="J485"/>
      <c r="K485"/>
      <c r="N485"/>
      <c r="O485"/>
      <c r="P485"/>
      <c r="Q485"/>
      <c r="R485"/>
    </row>
    <row r="486" spans="7:18" x14ac:dyDescent="0.3">
      <c r="G486"/>
      <c r="J486"/>
      <c r="K486"/>
      <c r="N486"/>
      <c r="O486"/>
      <c r="P486"/>
      <c r="Q486"/>
      <c r="R486"/>
    </row>
    <row r="487" spans="7:18" x14ac:dyDescent="0.3">
      <c r="G487"/>
      <c r="J487"/>
      <c r="K487"/>
      <c r="N487"/>
      <c r="O487"/>
      <c r="P487"/>
      <c r="Q487"/>
      <c r="R487"/>
    </row>
    <row r="488" spans="7:18" x14ac:dyDescent="0.3">
      <c r="G488"/>
      <c r="J488"/>
      <c r="K488"/>
      <c r="N488"/>
      <c r="O488"/>
      <c r="P488"/>
      <c r="Q488"/>
      <c r="R488"/>
    </row>
    <row r="489" spans="7:18" x14ac:dyDescent="0.3">
      <c r="G489"/>
      <c r="J489"/>
      <c r="K489"/>
      <c r="N489"/>
      <c r="O489"/>
      <c r="P489"/>
      <c r="Q489"/>
      <c r="R489"/>
    </row>
    <row r="490" spans="7:18" x14ac:dyDescent="0.3">
      <c r="G490"/>
      <c r="J490"/>
      <c r="K490"/>
      <c r="N490"/>
      <c r="O490"/>
      <c r="P490"/>
      <c r="Q490"/>
      <c r="R490"/>
    </row>
    <row r="491" spans="7:18" x14ac:dyDescent="0.3">
      <c r="G491"/>
      <c r="J491"/>
      <c r="K491"/>
      <c r="N491"/>
      <c r="O491"/>
      <c r="P491"/>
      <c r="Q491"/>
      <c r="R491"/>
    </row>
    <row r="492" spans="7:18" x14ac:dyDescent="0.3">
      <c r="G492"/>
      <c r="J492"/>
      <c r="K492"/>
      <c r="N492"/>
      <c r="O492"/>
      <c r="P492"/>
      <c r="Q492"/>
      <c r="R492"/>
    </row>
    <row r="493" spans="7:18" x14ac:dyDescent="0.3">
      <c r="G493"/>
      <c r="J493"/>
      <c r="K493"/>
      <c r="N493"/>
      <c r="O493"/>
      <c r="P493"/>
      <c r="Q493"/>
      <c r="R493"/>
    </row>
    <row r="494" spans="7:18" x14ac:dyDescent="0.3">
      <c r="G494"/>
      <c r="J494"/>
      <c r="K494"/>
      <c r="N494"/>
      <c r="O494"/>
      <c r="P494"/>
      <c r="Q494"/>
      <c r="R494"/>
    </row>
    <row r="495" spans="7:18" x14ac:dyDescent="0.3">
      <c r="G495"/>
      <c r="J495"/>
      <c r="K495"/>
      <c r="N495"/>
      <c r="O495"/>
      <c r="P495"/>
      <c r="Q495"/>
      <c r="R495"/>
    </row>
    <row r="496" spans="7:18" x14ac:dyDescent="0.3">
      <c r="G496"/>
      <c r="J496"/>
      <c r="K496"/>
      <c r="N496"/>
      <c r="O496"/>
      <c r="P496"/>
      <c r="Q496"/>
      <c r="R496"/>
    </row>
    <row r="497" spans="7:18" x14ac:dyDescent="0.3">
      <c r="G497"/>
      <c r="J497"/>
      <c r="K497"/>
      <c r="N497"/>
      <c r="O497"/>
      <c r="P497"/>
      <c r="Q497"/>
      <c r="R497"/>
    </row>
    <row r="498" spans="7:18" x14ac:dyDescent="0.3">
      <c r="G498"/>
      <c r="J498"/>
      <c r="K498"/>
      <c r="N498"/>
      <c r="O498"/>
      <c r="P498"/>
      <c r="Q498"/>
      <c r="R498"/>
    </row>
    <row r="499" spans="7:18" x14ac:dyDescent="0.3">
      <c r="G499"/>
      <c r="J499"/>
      <c r="K499"/>
      <c r="N499"/>
      <c r="O499"/>
      <c r="P499"/>
      <c r="Q499"/>
      <c r="R499"/>
    </row>
    <row r="500" spans="7:18" x14ac:dyDescent="0.3">
      <c r="G500"/>
      <c r="J500"/>
      <c r="K500"/>
      <c r="N500"/>
      <c r="O500"/>
      <c r="P500"/>
      <c r="Q500"/>
      <c r="R500"/>
    </row>
    <row r="501" spans="7:18" x14ac:dyDescent="0.3">
      <c r="G501"/>
      <c r="J501"/>
      <c r="K501"/>
      <c r="N501"/>
      <c r="O501"/>
      <c r="P501"/>
      <c r="Q501"/>
      <c r="R501"/>
    </row>
    <row r="502" spans="7:18" x14ac:dyDescent="0.3">
      <c r="G502"/>
      <c r="J502"/>
      <c r="K502"/>
      <c r="N502"/>
      <c r="O502"/>
      <c r="P502"/>
      <c r="Q502"/>
      <c r="R502"/>
    </row>
    <row r="503" spans="7:18" x14ac:dyDescent="0.3">
      <c r="G503"/>
      <c r="J503"/>
      <c r="K503"/>
      <c r="N503"/>
      <c r="O503"/>
      <c r="P503"/>
      <c r="Q503"/>
      <c r="R503"/>
    </row>
    <row r="504" spans="7:18" x14ac:dyDescent="0.3">
      <c r="G504"/>
      <c r="J504"/>
      <c r="K504"/>
      <c r="N504"/>
      <c r="O504"/>
      <c r="P504"/>
      <c r="Q504"/>
      <c r="R504"/>
    </row>
    <row r="505" spans="7:18" x14ac:dyDescent="0.3">
      <c r="G505"/>
      <c r="J505"/>
      <c r="K505"/>
      <c r="N505"/>
      <c r="O505"/>
      <c r="P505"/>
      <c r="Q505"/>
      <c r="R505"/>
    </row>
    <row r="506" spans="7:18" x14ac:dyDescent="0.3">
      <c r="G506"/>
      <c r="J506"/>
      <c r="K506"/>
      <c r="N506"/>
      <c r="O506"/>
      <c r="P506"/>
      <c r="Q506"/>
      <c r="R506"/>
    </row>
    <row r="507" spans="7:18" x14ac:dyDescent="0.3">
      <c r="G507"/>
      <c r="J507"/>
      <c r="K507"/>
      <c r="N507"/>
      <c r="O507"/>
      <c r="P507"/>
      <c r="Q507"/>
      <c r="R507"/>
    </row>
    <row r="508" spans="7:18" x14ac:dyDescent="0.3">
      <c r="G508"/>
      <c r="J508"/>
      <c r="K508"/>
      <c r="N508"/>
      <c r="O508"/>
      <c r="P508"/>
      <c r="Q508"/>
      <c r="R508"/>
    </row>
    <row r="509" spans="7:18" x14ac:dyDescent="0.3">
      <c r="G509"/>
      <c r="J509"/>
      <c r="K509"/>
      <c r="N509"/>
      <c r="O509"/>
      <c r="P509"/>
      <c r="Q509"/>
      <c r="R509"/>
    </row>
    <row r="510" spans="7:18" x14ac:dyDescent="0.3">
      <c r="G510"/>
      <c r="J510"/>
      <c r="K510"/>
      <c r="N510"/>
      <c r="O510"/>
      <c r="P510"/>
      <c r="Q510"/>
      <c r="R510"/>
    </row>
    <row r="511" spans="7:18" x14ac:dyDescent="0.3">
      <c r="G511"/>
      <c r="J511"/>
      <c r="K511"/>
      <c r="N511"/>
      <c r="O511"/>
      <c r="P511"/>
      <c r="Q511"/>
      <c r="R511"/>
    </row>
    <row r="512" spans="7:18" x14ac:dyDescent="0.3">
      <c r="G512"/>
      <c r="J512"/>
      <c r="K512"/>
      <c r="N512"/>
      <c r="O512"/>
      <c r="P512"/>
      <c r="Q512"/>
      <c r="R512"/>
    </row>
    <row r="513" spans="7:18" x14ac:dyDescent="0.3">
      <c r="G513"/>
      <c r="J513"/>
      <c r="K513"/>
      <c r="N513"/>
      <c r="O513"/>
      <c r="P513"/>
      <c r="Q513"/>
      <c r="R513"/>
    </row>
    <row r="514" spans="7:18" x14ac:dyDescent="0.3">
      <c r="G514"/>
      <c r="J514"/>
      <c r="K514"/>
      <c r="N514"/>
      <c r="O514"/>
      <c r="P514"/>
      <c r="Q514"/>
      <c r="R514"/>
    </row>
    <row r="515" spans="7:18" x14ac:dyDescent="0.3">
      <c r="G515"/>
      <c r="J515"/>
      <c r="K515"/>
      <c r="N515"/>
      <c r="O515"/>
      <c r="P515"/>
      <c r="Q515"/>
      <c r="R515"/>
    </row>
    <row r="516" spans="7:18" x14ac:dyDescent="0.3">
      <c r="G516"/>
      <c r="J516"/>
      <c r="K516"/>
      <c r="N516"/>
      <c r="O516"/>
      <c r="P516"/>
      <c r="Q516"/>
      <c r="R516"/>
    </row>
    <row r="517" spans="7:18" x14ac:dyDescent="0.3">
      <c r="G517"/>
      <c r="J517"/>
      <c r="K517"/>
      <c r="N517"/>
      <c r="O517"/>
      <c r="P517"/>
      <c r="Q517"/>
      <c r="R517"/>
    </row>
    <row r="518" spans="7:18" x14ac:dyDescent="0.3">
      <c r="G518"/>
      <c r="J518"/>
      <c r="K518"/>
      <c r="N518"/>
      <c r="O518"/>
      <c r="P518"/>
      <c r="Q518"/>
      <c r="R518"/>
    </row>
    <row r="519" spans="7:18" x14ac:dyDescent="0.3">
      <c r="G519"/>
      <c r="J519"/>
      <c r="K519"/>
      <c r="N519"/>
      <c r="O519"/>
      <c r="P519"/>
      <c r="Q519"/>
      <c r="R519"/>
    </row>
    <row r="520" spans="7:18" x14ac:dyDescent="0.3">
      <c r="G520"/>
      <c r="J520"/>
      <c r="K520"/>
      <c r="N520"/>
      <c r="O520"/>
      <c r="P520"/>
      <c r="Q520"/>
      <c r="R520"/>
    </row>
    <row r="521" spans="7:18" x14ac:dyDescent="0.3">
      <c r="G521"/>
      <c r="J521"/>
      <c r="K521"/>
      <c r="N521"/>
      <c r="O521"/>
      <c r="P521"/>
      <c r="Q521"/>
      <c r="R521"/>
    </row>
    <row r="522" spans="7:18" x14ac:dyDescent="0.3">
      <c r="G522"/>
      <c r="J522"/>
      <c r="K522"/>
      <c r="N522"/>
      <c r="O522"/>
      <c r="P522"/>
      <c r="Q522"/>
      <c r="R522"/>
    </row>
    <row r="523" spans="7:18" x14ac:dyDescent="0.3">
      <c r="G523"/>
      <c r="J523"/>
      <c r="K523"/>
      <c r="N523"/>
      <c r="O523"/>
      <c r="P523"/>
      <c r="Q523"/>
      <c r="R523"/>
    </row>
    <row r="524" spans="7:18" x14ac:dyDescent="0.3">
      <c r="G524"/>
      <c r="J524"/>
      <c r="K524"/>
      <c r="N524"/>
      <c r="O524"/>
      <c r="P524"/>
      <c r="Q524"/>
      <c r="R524"/>
    </row>
    <row r="525" spans="7:18" x14ac:dyDescent="0.3">
      <c r="G525"/>
      <c r="J525"/>
      <c r="K525"/>
      <c r="N525"/>
      <c r="O525"/>
      <c r="P525"/>
      <c r="Q525"/>
      <c r="R525"/>
    </row>
    <row r="526" spans="7:18" x14ac:dyDescent="0.3">
      <c r="G526"/>
      <c r="J526"/>
      <c r="K526"/>
      <c r="N526"/>
      <c r="O526"/>
      <c r="P526"/>
      <c r="Q526"/>
      <c r="R526"/>
    </row>
    <row r="527" spans="7:18" x14ac:dyDescent="0.3">
      <c r="G527"/>
      <c r="J527"/>
      <c r="K527"/>
      <c r="N527"/>
      <c r="O527"/>
      <c r="P527"/>
      <c r="Q527"/>
      <c r="R527"/>
    </row>
    <row r="528" spans="7:18" x14ac:dyDescent="0.3">
      <c r="G528"/>
      <c r="J528"/>
      <c r="K528"/>
      <c r="N528"/>
      <c r="O528"/>
      <c r="P528"/>
      <c r="Q528"/>
      <c r="R528"/>
    </row>
    <row r="529" spans="7:18" x14ac:dyDescent="0.3">
      <c r="G529"/>
      <c r="J529"/>
      <c r="K529"/>
      <c r="N529"/>
      <c r="O529"/>
      <c r="P529"/>
      <c r="Q529"/>
      <c r="R529"/>
    </row>
    <row r="530" spans="7:18" x14ac:dyDescent="0.3">
      <c r="G530"/>
      <c r="J530"/>
      <c r="K530"/>
      <c r="N530"/>
      <c r="O530"/>
      <c r="P530"/>
      <c r="Q530"/>
      <c r="R530"/>
    </row>
    <row r="531" spans="7:18" x14ac:dyDescent="0.3">
      <c r="G531"/>
      <c r="J531"/>
      <c r="K531"/>
      <c r="N531"/>
      <c r="O531"/>
      <c r="P531"/>
      <c r="Q531"/>
      <c r="R531"/>
    </row>
    <row r="532" spans="7:18" x14ac:dyDescent="0.3">
      <c r="G532"/>
      <c r="J532"/>
      <c r="K532"/>
      <c r="N532"/>
      <c r="O532"/>
      <c r="P532"/>
      <c r="Q532"/>
      <c r="R532"/>
    </row>
    <row r="533" spans="7:18" x14ac:dyDescent="0.3">
      <c r="G533"/>
      <c r="J533"/>
      <c r="K533"/>
      <c r="N533"/>
      <c r="O533"/>
      <c r="P533"/>
      <c r="Q533"/>
      <c r="R533"/>
    </row>
    <row r="534" spans="7:18" x14ac:dyDescent="0.3">
      <c r="G534"/>
      <c r="J534"/>
      <c r="K534"/>
      <c r="N534"/>
      <c r="O534"/>
      <c r="P534"/>
      <c r="Q534"/>
      <c r="R534"/>
    </row>
    <row r="535" spans="7:18" x14ac:dyDescent="0.3">
      <c r="G535"/>
      <c r="J535"/>
      <c r="K535"/>
      <c r="N535"/>
      <c r="O535"/>
      <c r="P535"/>
      <c r="Q535"/>
      <c r="R535"/>
    </row>
    <row r="536" spans="7:18" x14ac:dyDescent="0.3">
      <c r="G536"/>
      <c r="J536"/>
      <c r="K536"/>
      <c r="N536"/>
      <c r="O536"/>
      <c r="P536"/>
      <c r="Q536"/>
      <c r="R536"/>
    </row>
    <row r="537" spans="7:18" x14ac:dyDescent="0.3">
      <c r="G537"/>
      <c r="J537"/>
      <c r="K537"/>
      <c r="N537"/>
      <c r="O537"/>
      <c r="P537"/>
      <c r="Q537"/>
      <c r="R537"/>
    </row>
    <row r="538" spans="7:18" x14ac:dyDescent="0.3">
      <c r="G538"/>
      <c r="J538"/>
      <c r="K538"/>
      <c r="N538"/>
      <c r="O538"/>
      <c r="P538"/>
      <c r="Q538"/>
      <c r="R538"/>
    </row>
    <row r="539" spans="7:18" x14ac:dyDescent="0.3">
      <c r="G539"/>
      <c r="J539"/>
      <c r="K539"/>
      <c r="N539"/>
      <c r="O539"/>
      <c r="P539"/>
      <c r="Q539"/>
      <c r="R539"/>
    </row>
    <row r="540" spans="7:18" x14ac:dyDescent="0.3">
      <c r="G540"/>
      <c r="J540"/>
      <c r="K540"/>
      <c r="N540"/>
      <c r="O540"/>
      <c r="P540"/>
      <c r="Q540"/>
      <c r="R540"/>
    </row>
    <row r="541" spans="7:18" x14ac:dyDescent="0.3">
      <c r="G541"/>
      <c r="J541"/>
      <c r="K541"/>
      <c r="N541"/>
      <c r="O541"/>
      <c r="P541"/>
      <c r="Q541"/>
      <c r="R541"/>
    </row>
    <row r="542" spans="7:18" x14ac:dyDescent="0.3">
      <c r="G542"/>
      <c r="J542"/>
      <c r="K542"/>
      <c r="N542"/>
      <c r="O542"/>
      <c r="P542"/>
      <c r="Q542"/>
      <c r="R542"/>
    </row>
    <row r="543" spans="7:18" x14ac:dyDescent="0.3">
      <c r="G543"/>
      <c r="J543"/>
      <c r="K543"/>
      <c r="N543"/>
      <c r="O543"/>
      <c r="P543"/>
      <c r="Q543"/>
      <c r="R543"/>
    </row>
    <row r="544" spans="7:18" x14ac:dyDescent="0.3">
      <c r="G544"/>
      <c r="J544"/>
      <c r="K544"/>
      <c r="N544"/>
      <c r="O544"/>
      <c r="P544"/>
      <c r="Q544"/>
      <c r="R544"/>
    </row>
    <row r="545" spans="7:18" x14ac:dyDescent="0.3">
      <c r="G545"/>
      <c r="J545"/>
      <c r="K545"/>
      <c r="N545"/>
      <c r="O545"/>
      <c r="P545"/>
      <c r="Q545"/>
      <c r="R545"/>
    </row>
    <row r="546" spans="7:18" x14ac:dyDescent="0.3">
      <c r="G546"/>
      <c r="J546"/>
      <c r="K546"/>
      <c r="N546"/>
      <c r="O546"/>
      <c r="P546"/>
      <c r="Q546"/>
      <c r="R546"/>
    </row>
    <row r="547" spans="7:18" x14ac:dyDescent="0.3">
      <c r="G547"/>
      <c r="J547"/>
      <c r="K547"/>
      <c r="N547"/>
      <c r="O547"/>
      <c r="P547"/>
      <c r="Q547"/>
      <c r="R547"/>
    </row>
    <row r="548" spans="7:18" x14ac:dyDescent="0.3">
      <c r="G548"/>
      <c r="J548"/>
      <c r="K548"/>
      <c r="N548"/>
      <c r="O548"/>
      <c r="P548"/>
      <c r="Q548"/>
      <c r="R548"/>
    </row>
    <row r="549" spans="7:18" x14ac:dyDescent="0.3">
      <c r="G549"/>
      <c r="J549"/>
      <c r="K549"/>
      <c r="N549"/>
      <c r="O549"/>
      <c r="P549"/>
      <c r="Q549"/>
      <c r="R549"/>
    </row>
    <row r="550" spans="7:18" x14ac:dyDescent="0.3">
      <c r="G550"/>
      <c r="J550"/>
      <c r="K550"/>
      <c r="N550"/>
      <c r="O550"/>
      <c r="P550"/>
      <c r="Q550"/>
      <c r="R550"/>
    </row>
    <row r="551" spans="7:18" x14ac:dyDescent="0.3">
      <c r="G551"/>
      <c r="J551"/>
      <c r="K551"/>
      <c r="N551"/>
      <c r="O551"/>
      <c r="P551"/>
      <c r="Q551"/>
      <c r="R551"/>
    </row>
    <row r="552" spans="7:18" x14ac:dyDescent="0.3">
      <c r="G552"/>
      <c r="J552"/>
      <c r="K552"/>
      <c r="N552"/>
      <c r="O552"/>
      <c r="P552"/>
      <c r="Q552"/>
      <c r="R552"/>
    </row>
    <row r="553" spans="7:18" x14ac:dyDescent="0.3">
      <c r="G553"/>
      <c r="J553"/>
      <c r="K553"/>
      <c r="N553"/>
      <c r="O553"/>
      <c r="P553"/>
      <c r="Q553"/>
      <c r="R553"/>
    </row>
    <row r="554" spans="7:18" x14ac:dyDescent="0.3">
      <c r="G554"/>
      <c r="J554"/>
      <c r="K554"/>
      <c r="N554"/>
      <c r="O554"/>
      <c r="P554"/>
      <c r="Q554"/>
      <c r="R554"/>
    </row>
    <row r="555" spans="7:18" x14ac:dyDescent="0.3">
      <c r="G555"/>
      <c r="J555"/>
      <c r="K555"/>
      <c r="N555"/>
      <c r="O555"/>
      <c r="P555"/>
      <c r="Q555"/>
      <c r="R555"/>
    </row>
    <row r="556" spans="7:18" x14ac:dyDescent="0.3">
      <c r="G556"/>
      <c r="J556"/>
      <c r="K556"/>
      <c r="N556"/>
      <c r="O556"/>
      <c r="P556"/>
      <c r="Q556"/>
      <c r="R556"/>
    </row>
    <row r="557" spans="7:18" x14ac:dyDescent="0.3">
      <c r="G557"/>
      <c r="J557"/>
      <c r="K557"/>
      <c r="N557"/>
      <c r="O557"/>
      <c r="P557"/>
      <c r="Q557"/>
      <c r="R557"/>
    </row>
    <row r="558" spans="7:18" x14ac:dyDescent="0.3">
      <c r="G558"/>
      <c r="J558"/>
      <c r="K558"/>
      <c r="N558"/>
      <c r="O558"/>
      <c r="P558"/>
      <c r="Q558"/>
      <c r="R558"/>
    </row>
    <row r="559" spans="7:18" x14ac:dyDescent="0.3">
      <c r="G559"/>
      <c r="J559"/>
      <c r="K559"/>
      <c r="N559"/>
      <c r="O559"/>
      <c r="P559"/>
      <c r="Q559"/>
      <c r="R559"/>
    </row>
    <row r="560" spans="7:18" x14ac:dyDescent="0.3">
      <c r="G560"/>
      <c r="J560"/>
      <c r="K560"/>
      <c r="N560"/>
      <c r="O560"/>
      <c r="P560"/>
      <c r="Q560"/>
      <c r="R560"/>
    </row>
    <row r="561" spans="7:18" x14ac:dyDescent="0.3">
      <c r="G561"/>
      <c r="J561"/>
      <c r="K561"/>
      <c r="N561"/>
      <c r="O561"/>
      <c r="P561"/>
      <c r="Q561"/>
      <c r="R561"/>
    </row>
    <row r="562" spans="7:18" x14ac:dyDescent="0.3">
      <c r="G562"/>
      <c r="J562"/>
      <c r="K562"/>
      <c r="N562"/>
      <c r="O562"/>
      <c r="P562"/>
      <c r="Q562"/>
      <c r="R562"/>
    </row>
    <row r="563" spans="7:18" x14ac:dyDescent="0.3">
      <c r="G563"/>
      <c r="J563"/>
      <c r="K563"/>
      <c r="N563"/>
      <c r="O563"/>
      <c r="P563"/>
      <c r="Q563"/>
      <c r="R563"/>
    </row>
    <row r="564" spans="7:18" x14ac:dyDescent="0.3">
      <c r="G564"/>
      <c r="J564"/>
      <c r="K564"/>
      <c r="N564"/>
      <c r="O564"/>
      <c r="P564"/>
      <c r="Q564"/>
      <c r="R564"/>
    </row>
    <row r="565" spans="7:18" x14ac:dyDescent="0.3">
      <c r="G565"/>
      <c r="J565"/>
      <c r="K565"/>
      <c r="N565"/>
      <c r="O565"/>
      <c r="P565"/>
      <c r="Q565"/>
      <c r="R565"/>
    </row>
    <row r="566" spans="7:18" x14ac:dyDescent="0.3">
      <c r="G566"/>
      <c r="J566"/>
      <c r="K566"/>
      <c r="N566"/>
      <c r="O566"/>
      <c r="P566"/>
      <c r="Q566"/>
      <c r="R566"/>
    </row>
    <row r="567" spans="7:18" x14ac:dyDescent="0.3">
      <c r="G567"/>
      <c r="J567"/>
      <c r="K567"/>
      <c r="N567"/>
      <c r="O567"/>
      <c r="P567"/>
      <c r="Q567"/>
      <c r="R567"/>
    </row>
    <row r="568" spans="7:18" x14ac:dyDescent="0.3">
      <c r="G568"/>
      <c r="J568"/>
      <c r="K568"/>
      <c r="N568"/>
      <c r="O568"/>
      <c r="P568"/>
      <c r="Q568"/>
      <c r="R568"/>
    </row>
    <row r="569" spans="7:18" x14ac:dyDescent="0.3">
      <c r="G569"/>
      <c r="J569"/>
      <c r="K569"/>
      <c r="N569"/>
      <c r="O569"/>
      <c r="P569"/>
      <c r="Q569"/>
      <c r="R569"/>
    </row>
    <row r="570" spans="7:18" x14ac:dyDescent="0.3">
      <c r="G570"/>
      <c r="J570"/>
      <c r="K570"/>
      <c r="N570"/>
      <c r="O570"/>
      <c r="P570"/>
      <c r="Q570"/>
      <c r="R570"/>
    </row>
    <row r="571" spans="7:18" x14ac:dyDescent="0.3">
      <c r="G571"/>
      <c r="J571"/>
      <c r="K571"/>
      <c r="N571"/>
      <c r="O571"/>
      <c r="P571"/>
      <c r="Q571"/>
      <c r="R571"/>
    </row>
    <row r="572" spans="7:18" x14ac:dyDescent="0.3">
      <c r="G572"/>
      <c r="J572"/>
      <c r="K572"/>
      <c r="N572"/>
      <c r="O572"/>
      <c r="P572"/>
      <c r="Q572"/>
      <c r="R572"/>
    </row>
    <row r="573" spans="7:18" x14ac:dyDescent="0.3">
      <c r="G573"/>
      <c r="J573"/>
      <c r="K573"/>
      <c r="N573"/>
      <c r="O573"/>
      <c r="P573"/>
      <c r="Q573"/>
      <c r="R573"/>
    </row>
    <row r="574" spans="7:18" x14ac:dyDescent="0.3">
      <c r="G574"/>
      <c r="J574"/>
      <c r="K574"/>
      <c r="N574"/>
      <c r="O574"/>
      <c r="P574"/>
      <c r="Q574"/>
      <c r="R574"/>
    </row>
    <row r="575" spans="7:18" x14ac:dyDescent="0.3">
      <c r="G575"/>
      <c r="J575"/>
      <c r="K575"/>
      <c r="N575"/>
      <c r="O575"/>
      <c r="P575"/>
      <c r="Q575"/>
      <c r="R575"/>
    </row>
    <row r="576" spans="7:18" x14ac:dyDescent="0.3">
      <c r="G576"/>
      <c r="J576"/>
      <c r="K576"/>
      <c r="N576"/>
      <c r="O576"/>
      <c r="P576"/>
      <c r="Q576"/>
      <c r="R576"/>
    </row>
    <row r="577" spans="7:18" x14ac:dyDescent="0.3">
      <c r="G577"/>
      <c r="J577"/>
      <c r="K577"/>
      <c r="N577"/>
      <c r="O577"/>
      <c r="P577"/>
      <c r="Q577"/>
      <c r="R577"/>
    </row>
    <row r="578" spans="7:18" x14ac:dyDescent="0.3">
      <c r="G578"/>
      <c r="J578"/>
      <c r="K578"/>
      <c r="N578"/>
      <c r="O578"/>
      <c r="P578"/>
      <c r="Q578"/>
      <c r="R578"/>
    </row>
    <row r="579" spans="7:18" x14ac:dyDescent="0.3">
      <c r="G579"/>
      <c r="J579"/>
      <c r="K579"/>
      <c r="N579"/>
      <c r="O579"/>
      <c r="P579"/>
      <c r="Q579"/>
      <c r="R579"/>
    </row>
    <row r="580" spans="7:18" x14ac:dyDescent="0.3">
      <c r="G580"/>
      <c r="J580"/>
      <c r="K580"/>
      <c r="N580"/>
      <c r="O580"/>
      <c r="P580"/>
      <c r="Q580"/>
      <c r="R580"/>
    </row>
    <row r="581" spans="7:18" x14ac:dyDescent="0.3">
      <c r="G581"/>
      <c r="J581"/>
      <c r="K581"/>
      <c r="N581"/>
      <c r="O581"/>
      <c r="P581"/>
      <c r="Q581"/>
      <c r="R581"/>
    </row>
    <row r="582" spans="7:18" x14ac:dyDescent="0.3">
      <c r="G582"/>
      <c r="J582"/>
      <c r="K582"/>
      <c r="N582"/>
      <c r="O582"/>
      <c r="P582"/>
      <c r="Q582"/>
      <c r="R582"/>
    </row>
    <row r="583" spans="7:18" x14ac:dyDescent="0.3">
      <c r="G583"/>
      <c r="J583"/>
      <c r="K583"/>
      <c r="N583"/>
      <c r="O583"/>
      <c r="P583"/>
      <c r="Q583"/>
      <c r="R583"/>
    </row>
    <row r="584" spans="7:18" x14ac:dyDescent="0.3">
      <c r="G584"/>
      <c r="J584"/>
      <c r="K584"/>
      <c r="N584"/>
      <c r="O584"/>
      <c r="P584"/>
      <c r="Q584"/>
      <c r="R584"/>
    </row>
    <row r="585" spans="7:18" x14ac:dyDescent="0.3">
      <c r="G585"/>
      <c r="J585"/>
      <c r="K585"/>
      <c r="N585"/>
      <c r="O585"/>
      <c r="P585"/>
      <c r="Q585"/>
      <c r="R585"/>
    </row>
    <row r="586" spans="7:18" x14ac:dyDescent="0.3">
      <c r="G586"/>
      <c r="J586"/>
      <c r="K586"/>
      <c r="N586"/>
      <c r="O586"/>
      <c r="P586"/>
      <c r="Q586"/>
      <c r="R586"/>
    </row>
    <row r="587" spans="7:18" x14ac:dyDescent="0.3">
      <c r="G587"/>
      <c r="J587"/>
      <c r="K587"/>
      <c r="N587"/>
      <c r="O587"/>
      <c r="P587"/>
      <c r="Q587"/>
      <c r="R587"/>
    </row>
    <row r="588" spans="7:18" x14ac:dyDescent="0.3">
      <c r="G588"/>
      <c r="J588"/>
      <c r="K588"/>
      <c r="N588"/>
      <c r="O588"/>
      <c r="P588"/>
      <c r="Q588"/>
      <c r="R588"/>
    </row>
    <row r="589" spans="7:18" x14ac:dyDescent="0.3">
      <c r="G589"/>
      <c r="J589"/>
      <c r="K589"/>
      <c r="N589"/>
      <c r="O589"/>
      <c r="P589"/>
      <c r="Q589"/>
      <c r="R589"/>
    </row>
    <row r="590" spans="7:18" x14ac:dyDescent="0.3">
      <c r="G590"/>
      <c r="J590"/>
      <c r="K590"/>
      <c r="N590"/>
      <c r="O590"/>
      <c r="P590"/>
      <c r="Q590"/>
      <c r="R590"/>
    </row>
    <row r="591" spans="7:18" x14ac:dyDescent="0.3">
      <c r="G591"/>
      <c r="J591"/>
      <c r="K591"/>
      <c r="N591"/>
      <c r="O591"/>
      <c r="P591"/>
      <c r="Q591"/>
      <c r="R591"/>
    </row>
    <row r="592" spans="7:18" x14ac:dyDescent="0.3">
      <c r="G592"/>
      <c r="J592"/>
      <c r="K592"/>
      <c r="N592"/>
      <c r="O592"/>
      <c r="P592"/>
      <c r="Q592"/>
      <c r="R592"/>
    </row>
    <row r="593" spans="7:18" x14ac:dyDescent="0.3">
      <c r="G593"/>
      <c r="J593"/>
      <c r="K593"/>
      <c r="N593"/>
      <c r="O593"/>
      <c r="P593"/>
      <c r="Q593"/>
      <c r="R593"/>
    </row>
    <row r="594" spans="7:18" x14ac:dyDescent="0.3">
      <c r="G594"/>
      <c r="J594"/>
      <c r="K594"/>
      <c r="N594"/>
      <c r="O594"/>
      <c r="P594"/>
      <c r="Q594"/>
      <c r="R594"/>
    </row>
    <row r="595" spans="7:18" x14ac:dyDescent="0.3">
      <c r="G595"/>
      <c r="J595"/>
      <c r="K595"/>
      <c r="N595"/>
      <c r="O595"/>
      <c r="P595"/>
      <c r="Q595"/>
      <c r="R595"/>
    </row>
    <row r="596" spans="7:18" x14ac:dyDescent="0.3">
      <c r="G596"/>
      <c r="J596"/>
      <c r="K596"/>
      <c r="N596"/>
      <c r="O596"/>
      <c r="P596"/>
      <c r="Q596"/>
      <c r="R596"/>
    </row>
    <row r="597" spans="7:18" x14ac:dyDescent="0.3">
      <c r="G597"/>
      <c r="J597"/>
      <c r="K597"/>
      <c r="N597"/>
      <c r="O597"/>
      <c r="P597"/>
      <c r="Q597"/>
      <c r="R597"/>
    </row>
    <row r="598" spans="7:18" x14ac:dyDescent="0.3">
      <c r="G598"/>
      <c r="J598"/>
      <c r="K598"/>
      <c r="N598"/>
      <c r="O598"/>
      <c r="P598"/>
      <c r="Q598"/>
      <c r="R598"/>
    </row>
    <row r="599" spans="7:18" x14ac:dyDescent="0.3">
      <c r="G599"/>
      <c r="J599"/>
      <c r="K599"/>
      <c r="N599"/>
      <c r="O599"/>
      <c r="P599"/>
      <c r="Q599"/>
      <c r="R599"/>
    </row>
    <row r="600" spans="7:18" x14ac:dyDescent="0.3">
      <c r="G600"/>
      <c r="J600"/>
      <c r="K600"/>
      <c r="N600"/>
      <c r="O600"/>
      <c r="P600"/>
      <c r="Q600"/>
      <c r="R600"/>
    </row>
    <row r="601" spans="7:18" x14ac:dyDescent="0.3">
      <c r="G601"/>
      <c r="J601"/>
      <c r="K601"/>
      <c r="N601"/>
      <c r="O601"/>
      <c r="P601"/>
      <c r="Q601"/>
      <c r="R601"/>
    </row>
    <row r="602" spans="7:18" x14ac:dyDescent="0.3">
      <c r="G602"/>
      <c r="J602"/>
      <c r="K602"/>
      <c r="N602"/>
      <c r="O602"/>
      <c r="P602"/>
      <c r="Q602"/>
      <c r="R602"/>
    </row>
    <row r="603" spans="7:18" x14ac:dyDescent="0.3">
      <c r="G603"/>
      <c r="J603"/>
      <c r="K603"/>
      <c r="N603"/>
      <c r="O603"/>
      <c r="P603"/>
      <c r="Q603"/>
      <c r="R603"/>
    </row>
    <row r="604" spans="7:18" x14ac:dyDescent="0.3">
      <c r="G604"/>
      <c r="J604"/>
      <c r="K604"/>
      <c r="N604"/>
      <c r="O604"/>
      <c r="P604"/>
      <c r="Q604"/>
      <c r="R604"/>
    </row>
    <row r="605" spans="7:18" x14ac:dyDescent="0.3">
      <c r="G605"/>
      <c r="J605"/>
      <c r="K605"/>
      <c r="N605"/>
      <c r="O605"/>
      <c r="P605"/>
      <c r="Q605"/>
      <c r="R605"/>
    </row>
    <row r="606" spans="7:18" x14ac:dyDescent="0.3">
      <c r="G606"/>
      <c r="J606"/>
      <c r="K606"/>
      <c r="N606"/>
      <c r="O606"/>
      <c r="P606"/>
      <c r="Q606"/>
      <c r="R606"/>
    </row>
    <row r="607" spans="7:18" x14ac:dyDescent="0.3">
      <c r="G607"/>
      <c r="J607"/>
      <c r="K607"/>
      <c r="N607"/>
      <c r="O607"/>
      <c r="P607"/>
      <c r="Q607"/>
      <c r="R607"/>
    </row>
    <row r="608" spans="7:18" x14ac:dyDescent="0.3">
      <c r="G608"/>
      <c r="J608"/>
      <c r="K608"/>
      <c r="N608"/>
      <c r="O608"/>
      <c r="P608"/>
      <c r="Q608"/>
      <c r="R608"/>
    </row>
    <row r="609" spans="7:18" x14ac:dyDescent="0.3">
      <c r="G609"/>
      <c r="J609"/>
      <c r="K609"/>
      <c r="N609"/>
      <c r="O609"/>
      <c r="P609"/>
      <c r="Q609"/>
      <c r="R609"/>
    </row>
    <row r="610" spans="7:18" x14ac:dyDescent="0.3">
      <c r="G610"/>
      <c r="J610"/>
      <c r="K610"/>
      <c r="N610"/>
      <c r="O610"/>
      <c r="P610"/>
      <c r="Q610"/>
      <c r="R610"/>
    </row>
    <row r="611" spans="7:18" x14ac:dyDescent="0.3">
      <c r="G611"/>
      <c r="J611"/>
      <c r="K611"/>
      <c r="N611"/>
      <c r="O611"/>
      <c r="P611"/>
      <c r="Q611"/>
      <c r="R611"/>
    </row>
    <row r="612" spans="7:18" x14ac:dyDescent="0.3">
      <c r="G612"/>
      <c r="J612"/>
      <c r="K612"/>
      <c r="N612"/>
      <c r="O612"/>
      <c r="P612"/>
      <c r="Q612"/>
      <c r="R612"/>
    </row>
    <row r="613" spans="7:18" x14ac:dyDescent="0.3">
      <c r="G613"/>
      <c r="J613"/>
      <c r="K613"/>
      <c r="N613"/>
      <c r="O613"/>
      <c r="P613"/>
      <c r="Q613"/>
      <c r="R613"/>
    </row>
    <row r="614" spans="7:18" x14ac:dyDescent="0.3">
      <c r="G614"/>
      <c r="J614"/>
      <c r="K614"/>
      <c r="N614"/>
      <c r="O614"/>
      <c r="P614"/>
      <c r="Q614"/>
      <c r="R614"/>
    </row>
    <row r="615" spans="7:18" x14ac:dyDescent="0.3">
      <c r="G615"/>
      <c r="J615"/>
      <c r="K615"/>
      <c r="N615"/>
      <c r="O615"/>
      <c r="P615"/>
      <c r="Q615"/>
      <c r="R615"/>
    </row>
    <row r="616" spans="7:18" x14ac:dyDescent="0.3">
      <c r="G616"/>
      <c r="J616"/>
      <c r="K616"/>
      <c r="N616"/>
      <c r="O616"/>
      <c r="P616"/>
      <c r="Q616"/>
      <c r="R616"/>
    </row>
    <row r="617" spans="7:18" x14ac:dyDescent="0.3">
      <c r="G617"/>
      <c r="J617"/>
      <c r="K617"/>
      <c r="N617"/>
      <c r="O617"/>
      <c r="P617"/>
      <c r="Q617"/>
      <c r="R617"/>
    </row>
    <row r="618" spans="7:18" x14ac:dyDescent="0.3">
      <c r="G618"/>
      <c r="J618"/>
      <c r="K618"/>
      <c r="N618"/>
      <c r="O618"/>
      <c r="P618"/>
      <c r="Q618"/>
      <c r="R618"/>
    </row>
    <row r="619" spans="7:18" x14ac:dyDescent="0.3">
      <c r="G619"/>
      <c r="J619"/>
      <c r="K619"/>
      <c r="N619"/>
      <c r="O619"/>
      <c r="P619"/>
      <c r="Q619"/>
      <c r="R619"/>
    </row>
    <row r="620" spans="7:18" x14ac:dyDescent="0.3">
      <c r="G620"/>
      <c r="J620"/>
      <c r="K620"/>
      <c r="N620"/>
      <c r="O620"/>
      <c r="P620"/>
      <c r="Q620"/>
      <c r="R620"/>
    </row>
    <row r="621" spans="7:18" x14ac:dyDescent="0.3">
      <c r="G621"/>
      <c r="J621"/>
      <c r="K621"/>
      <c r="N621"/>
      <c r="O621"/>
      <c r="P621"/>
      <c r="Q621"/>
      <c r="R621"/>
    </row>
    <row r="622" spans="7:18" x14ac:dyDescent="0.3">
      <c r="G622"/>
      <c r="J622"/>
      <c r="K622"/>
      <c r="N622"/>
      <c r="O622"/>
      <c r="P622"/>
      <c r="Q622"/>
      <c r="R622"/>
    </row>
    <row r="623" spans="7:18" x14ac:dyDescent="0.3">
      <c r="G623"/>
      <c r="J623"/>
      <c r="K623"/>
      <c r="N623"/>
      <c r="O623"/>
      <c r="P623"/>
      <c r="Q623"/>
      <c r="R623"/>
    </row>
    <row r="624" spans="7:18" x14ac:dyDescent="0.3">
      <c r="G624"/>
      <c r="J624"/>
      <c r="K624"/>
      <c r="N624"/>
      <c r="O624"/>
      <c r="P624"/>
      <c r="Q624"/>
      <c r="R624"/>
    </row>
    <row r="625" spans="7:18" x14ac:dyDescent="0.3">
      <c r="G625"/>
      <c r="J625"/>
      <c r="K625"/>
      <c r="N625"/>
      <c r="O625"/>
      <c r="P625"/>
      <c r="Q625"/>
      <c r="R625"/>
    </row>
    <row r="626" spans="7:18" x14ac:dyDescent="0.3">
      <c r="G626"/>
      <c r="J626"/>
      <c r="K626"/>
      <c r="N626"/>
      <c r="O626"/>
      <c r="P626"/>
      <c r="Q626"/>
      <c r="R626"/>
    </row>
    <row r="627" spans="7:18" x14ac:dyDescent="0.3">
      <c r="G627"/>
      <c r="J627"/>
      <c r="K627"/>
      <c r="N627"/>
      <c r="O627"/>
      <c r="P627"/>
      <c r="Q627"/>
      <c r="R627"/>
    </row>
    <row r="628" spans="7:18" x14ac:dyDescent="0.3">
      <c r="G628"/>
      <c r="J628"/>
      <c r="K628"/>
      <c r="N628"/>
      <c r="O628"/>
      <c r="P628"/>
      <c r="Q628"/>
      <c r="R628"/>
    </row>
    <row r="629" spans="7:18" x14ac:dyDescent="0.3">
      <c r="G629"/>
      <c r="J629"/>
      <c r="K629"/>
      <c r="N629"/>
      <c r="O629"/>
      <c r="P629"/>
      <c r="Q629"/>
      <c r="R629"/>
    </row>
    <row r="630" spans="7:18" x14ac:dyDescent="0.3">
      <c r="G630"/>
      <c r="J630"/>
      <c r="K630"/>
      <c r="N630"/>
      <c r="O630"/>
      <c r="P630"/>
      <c r="Q630"/>
      <c r="R630"/>
    </row>
    <row r="631" spans="7:18" x14ac:dyDescent="0.3">
      <c r="G631"/>
      <c r="J631"/>
      <c r="K631"/>
      <c r="N631"/>
      <c r="O631"/>
      <c r="P631"/>
      <c r="Q631"/>
      <c r="R631"/>
    </row>
    <row r="632" spans="7:18" x14ac:dyDescent="0.3">
      <c r="G632"/>
      <c r="J632"/>
      <c r="K632"/>
      <c r="N632"/>
      <c r="O632"/>
      <c r="P632"/>
      <c r="Q632"/>
      <c r="R632"/>
    </row>
    <row r="633" spans="7:18" x14ac:dyDescent="0.3">
      <c r="G633"/>
      <c r="J633"/>
      <c r="K633"/>
      <c r="N633"/>
      <c r="O633"/>
      <c r="P633"/>
      <c r="Q633"/>
      <c r="R633"/>
    </row>
    <row r="634" spans="7:18" x14ac:dyDescent="0.3">
      <c r="G634"/>
      <c r="J634"/>
      <c r="K634"/>
      <c r="N634"/>
      <c r="O634"/>
      <c r="P634"/>
      <c r="Q634"/>
      <c r="R634"/>
    </row>
    <row r="635" spans="7:18" x14ac:dyDescent="0.3">
      <c r="G635"/>
      <c r="J635"/>
      <c r="K635"/>
      <c r="N635"/>
      <c r="O635"/>
      <c r="P635"/>
      <c r="Q635"/>
      <c r="R635"/>
    </row>
    <row r="636" spans="7:18" x14ac:dyDescent="0.3">
      <c r="G636"/>
      <c r="J636"/>
      <c r="K636"/>
      <c r="N636"/>
      <c r="O636"/>
      <c r="P636"/>
      <c r="Q636"/>
      <c r="R636"/>
    </row>
    <row r="637" spans="7:18" x14ac:dyDescent="0.3">
      <c r="G637"/>
      <c r="J637"/>
      <c r="K637"/>
      <c r="N637"/>
      <c r="O637"/>
      <c r="P637"/>
      <c r="Q637"/>
      <c r="R637"/>
    </row>
    <row r="638" spans="7:18" x14ac:dyDescent="0.3">
      <c r="G638"/>
      <c r="J638"/>
      <c r="K638"/>
      <c r="N638"/>
      <c r="O638"/>
      <c r="P638"/>
      <c r="Q638"/>
      <c r="R638"/>
    </row>
    <row r="639" spans="7:18" x14ac:dyDescent="0.3">
      <c r="G639"/>
      <c r="J639"/>
      <c r="K639"/>
      <c r="N639"/>
      <c r="O639"/>
      <c r="P639"/>
      <c r="Q639"/>
      <c r="R639"/>
    </row>
    <row r="640" spans="7:18" x14ac:dyDescent="0.3">
      <c r="G640"/>
      <c r="J640"/>
      <c r="K640"/>
      <c r="N640"/>
      <c r="O640"/>
      <c r="P640"/>
      <c r="Q640"/>
      <c r="R640"/>
    </row>
    <row r="641" spans="7:18" x14ac:dyDescent="0.3">
      <c r="G641"/>
      <c r="J641"/>
      <c r="K641"/>
      <c r="N641"/>
      <c r="O641"/>
      <c r="P641"/>
      <c r="Q641"/>
      <c r="R641"/>
    </row>
    <row r="642" spans="7:18" x14ac:dyDescent="0.3">
      <c r="G642"/>
      <c r="J642"/>
      <c r="K642"/>
      <c r="N642"/>
      <c r="O642"/>
      <c r="P642"/>
      <c r="Q642"/>
      <c r="R642"/>
    </row>
    <row r="643" spans="7:18" x14ac:dyDescent="0.3">
      <c r="G643"/>
      <c r="J643"/>
      <c r="K643"/>
      <c r="N643"/>
      <c r="O643"/>
      <c r="P643"/>
      <c r="Q643"/>
      <c r="R643"/>
    </row>
    <row r="644" spans="7:18" x14ac:dyDescent="0.3">
      <c r="G644"/>
      <c r="J644"/>
      <c r="K644"/>
      <c r="N644"/>
      <c r="O644"/>
      <c r="P644"/>
      <c r="Q644"/>
      <c r="R644"/>
    </row>
    <row r="645" spans="7:18" x14ac:dyDescent="0.3">
      <c r="G645"/>
      <c r="J645"/>
      <c r="K645"/>
      <c r="N645"/>
      <c r="O645"/>
      <c r="P645"/>
      <c r="Q645"/>
      <c r="R645"/>
    </row>
    <row r="646" spans="7:18" x14ac:dyDescent="0.3">
      <c r="G646"/>
      <c r="J646"/>
      <c r="K646"/>
      <c r="N646"/>
      <c r="O646"/>
      <c r="P646"/>
      <c r="Q646"/>
      <c r="R646"/>
    </row>
    <row r="647" spans="7:18" x14ac:dyDescent="0.3">
      <c r="G647"/>
      <c r="J647"/>
      <c r="K647"/>
      <c r="N647"/>
      <c r="O647"/>
      <c r="P647"/>
      <c r="Q647"/>
      <c r="R647"/>
    </row>
    <row r="648" spans="7:18" x14ac:dyDescent="0.3">
      <c r="G648"/>
      <c r="J648"/>
      <c r="K648"/>
      <c r="N648"/>
      <c r="O648"/>
      <c r="P648"/>
      <c r="Q648"/>
      <c r="R648"/>
    </row>
    <row r="649" spans="7:18" x14ac:dyDescent="0.3">
      <c r="G649"/>
      <c r="J649"/>
      <c r="K649"/>
      <c r="N649"/>
      <c r="O649"/>
      <c r="P649"/>
      <c r="Q649"/>
      <c r="R649"/>
    </row>
    <row r="650" spans="7:18" x14ac:dyDescent="0.3">
      <c r="G650"/>
      <c r="J650"/>
      <c r="K650"/>
      <c r="N650"/>
      <c r="O650"/>
      <c r="P650"/>
      <c r="Q650"/>
      <c r="R650"/>
    </row>
    <row r="651" spans="7:18" x14ac:dyDescent="0.3">
      <c r="G651"/>
      <c r="J651"/>
      <c r="K651"/>
      <c r="N651"/>
      <c r="O651"/>
      <c r="P651"/>
      <c r="Q651"/>
      <c r="R651"/>
    </row>
    <row r="652" spans="7:18" x14ac:dyDescent="0.3">
      <c r="G652"/>
      <c r="J652"/>
      <c r="K652"/>
      <c r="N652"/>
      <c r="O652"/>
      <c r="P652"/>
      <c r="Q652"/>
      <c r="R652"/>
    </row>
    <row r="653" spans="7:18" x14ac:dyDescent="0.3">
      <c r="G653"/>
      <c r="J653"/>
      <c r="K653"/>
      <c r="N653"/>
      <c r="O653"/>
      <c r="P653"/>
      <c r="Q653"/>
      <c r="R653"/>
    </row>
    <row r="654" spans="7:18" x14ac:dyDescent="0.3">
      <c r="G654"/>
      <c r="J654"/>
      <c r="K654"/>
      <c r="N654"/>
      <c r="O654"/>
      <c r="P654"/>
      <c r="Q654"/>
      <c r="R654"/>
    </row>
    <row r="655" spans="7:18" x14ac:dyDescent="0.3">
      <c r="G655"/>
      <c r="J655"/>
      <c r="K655"/>
      <c r="N655"/>
      <c r="O655"/>
      <c r="P655"/>
      <c r="Q655"/>
      <c r="R655"/>
    </row>
    <row r="656" spans="7:18" x14ac:dyDescent="0.3">
      <c r="G656"/>
      <c r="J656"/>
      <c r="K656"/>
      <c r="N656"/>
      <c r="O656"/>
      <c r="P656"/>
      <c r="Q656"/>
      <c r="R656"/>
    </row>
    <row r="657" spans="7:18" x14ac:dyDescent="0.3">
      <c r="G657"/>
      <c r="J657"/>
      <c r="K657"/>
      <c r="N657"/>
      <c r="O657"/>
      <c r="P657"/>
      <c r="Q657"/>
      <c r="R657"/>
    </row>
    <row r="658" spans="7:18" x14ac:dyDescent="0.3">
      <c r="G658"/>
      <c r="J658"/>
      <c r="K658"/>
      <c r="N658"/>
      <c r="O658"/>
      <c r="P658"/>
      <c r="Q658"/>
      <c r="R658"/>
    </row>
    <row r="659" spans="7:18" x14ac:dyDescent="0.3">
      <c r="G659"/>
      <c r="J659"/>
      <c r="K659"/>
      <c r="N659"/>
      <c r="O659"/>
      <c r="P659"/>
      <c r="Q659"/>
      <c r="R659"/>
    </row>
    <row r="660" spans="7:18" x14ac:dyDescent="0.3">
      <c r="G660"/>
      <c r="J660"/>
      <c r="K660"/>
      <c r="N660"/>
      <c r="O660"/>
      <c r="P660"/>
      <c r="Q660"/>
      <c r="R660"/>
    </row>
    <row r="661" spans="7:18" x14ac:dyDescent="0.3">
      <c r="G661"/>
      <c r="J661"/>
      <c r="K661"/>
      <c r="N661"/>
      <c r="O661"/>
      <c r="P661"/>
      <c r="Q661"/>
      <c r="R661"/>
    </row>
    <row r="662" spans="7:18" x14ac:dyDescent="0.3">
      <c r="G662"/>
      <c r="J662"/>
      <c r="K662"/>
      <c r="N662"/>
      <c r="O662"/>
      <c r="P662"/>
      <c r="Q662"/>
      <c r="R662"/>
    </row>
    <row r="663" spans="7:18" x14ac:dyDescent="0.3">
      <c r="G663"/>
      <c r="J663"/>
      <c r="K663"/>
      <c r="N663"/>
      <c r="O663"/>
      <c r="P663"/>
      <c r="Q663"/>
      <c r="R663"/>
    </row>
    <row r="664" spans="7:18" x14ac:dyDescent="0.3">
      <c r="G664"/>
      <c r="J664"/>
      <c r="K664"/>
      <c r="N664"/>
      <c r="O664"/>
      <c r="P664"/>
      <c r="Q664"/>
      <c r="R664"/>
    </row>
    <row r="665" spans="7:18" x14ac:dyDescent="0.3">
      <c r="G665"/>
      <c r="J665"/>
      <c r="K665"/>
      <c r="N665"/>
      <c r="O665"/>
      <c r="P665"/>
      <c r="Q665"/>
      <c r="R665"/>
    </row>
    <row r="666" spans="7:18" x14ac:dyDescent="0.3">
      <c r="G666"/>
      <c r="J666"/>
      <c r="K666"/>
      <c r="N666"/>
      <c r="O666"/>
      <c r="P666"/>
      <c r="Q666"/>
      <c r="R666"/>
    </row>
    <row r="667" spans="7:18" x14ac:dyDescent="0.3">
      <c r="G667"/>
      <c r="J667"/>
      <c r="K667"/>
      <c r="N667"/>
      <c r="O667"/>
      <c r="P667"/>
      <c r="Q667"/>
      <c r="R667"/>
    </row>
    <row r="668" spans="7:18" x14ac:dyDescent="0.3">
      <c r="G668"/>
      <c r="J668"/>
      <c r="K668"/>
      <c r="N668"/>
      <c r="O668"/>
      <c r="P668"/>
      <c r="Q668"/>
      <c r="R668"/>
    </row>
    <row r="669" spans="7:18" x14ac:dyDescent="0.3">
      <c r="G669"/>
      <c r="J669"/>
      <c r="K669"/>
      <c r="N669"/>
      <c r="O669"/>
      <c r="P669"/>
      <c r="Q669"/>
      <c r="R669"/>
    </row>
    <row r="670" spans="7:18" x14ac:dyDescent="0.3">
      <c r="G670"/>
      <c r="J670"/>
      <c r="K670"/>
      <c r="N670"/>
      <c r="O670"/>
      <c r="P670"/>
      <c r="Q670"/>
      <c r="R670"/>
    </row>
    <row r="671" spans="7:18" x14ac:dyDescent="0.3">
      <c r="G671"/>
      <c r="J671"/>
      <c r="K671"/>
      <c r="N671"/>
      <c r="O671"/>
      <c r="P671"/>
      <c r="Q671"/>
      <c r="R671"/>
    </row>
    <row r="672" spans="7:18" x14ac:dyDescent="0.3">
      <c r="G672"/>
      <c r="J672"/>
      <c r="K672"/>
      <c r="N672"/>
      <c r="O672"/>
      <c r="P672"/>
      <c r="Q672"/>
      <c r="R672"/>
    </row>
    <row r="673" spans="7:18" x14ac:dyDescent="0.3">
      <c r="G673"/>
      <c r="J673"/>
      <c r="K673"/>
      <c r="N673"/>
      <c r="O673"/>
      <c r="P673"/>
      <c r="Q673"/>
      <c r="R673"/>
    </row>
    <row r="674" spans="7:18" x14ac:dyDescent="0.3">
      <c r="G674"/>
      <c r="J674"/>
      <c r="K674"/>
      <c r="N674"/>
      <c r="O674"/>
      <c r="P674"/>
      <c r="Q674"/>
      <c r="R674"/>
    </row>
    <row r="675" spans="7:18" x14ac:dyDescent="0.3">
      <c r="G675"/>
      <c r="J675"/>
      <c r="K675"/>
      <c r="N675"/>
      <c r="O675"/>
      <c r="P675"/>
      <c r="Q675"/>
      <c r="R675"/>
    </row>
    <row r="676" spans="7:18" x14ac:dyDescent="0.3">
      <c r="G676"/>
      <c r="J676"/>
      <c r="K676"/>
      <c r="N676"/>
      <c r="O676"/>
      <c r="P676"/>
      <c r="Q676"/>
      <c r="R676"/>
    </row>
    <row r="677" spans="7:18" x14ac:dyDescent="0.3">
      <c r="G677"/>
      <c r="J677"/>
      <c r="K677"/>
      <c r="N677"/>
      <c r="O677"/>
      <c r="P677"/>
      <c r="Q677"/>
      <c r="R677"/>
    </row>
    <row r="678" spans="7:18" x14ac:dyDescent="0.3">
      <c r="G678"/>
      <c r="J678"/>
      <c r="K678"/>
      <c r="N678"/>
      <c r="O678"/>
      <c r="P678"/>
      <c r="Q678"/>
      <c r="R678"/>
    </row>
    <row r="679" spans="7:18" x14ac:dyDescent="0.3">
      <c r="G679"/>
      <c r="J679"/>
      <c r="K679"/>
      <c r="N679"/>
      <c r="O679"/>
      <c r="P679"/>
      <c r="Q679"/>
      <c r="R679"/>
    </row>
    <row r="680" spans="7:18" x14ac:dyDescent="0.3">
      <c r="G680"/>
      <c r="J680"/>
      <c r="K680"/>
      <c r="N680"/>
      <c r="O680"/>
      <c r="P680"/>
      <c r="Q680"/>
      <c r="R680"/>
    </row>
    <row r="681" spans="7:18" x14ac:dyDescent="0.3">
      <c r="G681"/>
      <c r="J681"/>
      <c r="K681"/>
      <c r="N681"/>
      <c r="O681"/>
      <c r="P681"/>
      <c r="Q681"/>
      <c r="R681"/>
    </row>
    <row r="682" spans="7:18" x14ac:dyDescent="0.3">
      <c r="G682"/>
      <c r="J682"/>
      <c r="K682"/>
      <c r="N682"/>
      <c r="O682"/>
      <c r="P682"/>
      <c r="Q682"/>
      <c r="R682"/>
    </row>
    <row r="683" spans="7:18" x14ac:dyDescent="0.3">
      <c r="G683"/>
      <c r="J683"/>
      <c r="K683"/>
      <c r="N683"/>
      <c r="O683"/>
      <c r="P683"/>
      <c r="Q683"/>
      <c r="R683"/>
    </row>
    <row r="684" spans="7:18" x14ac:dyDescent="0.3">
      <c r="G684"/>
      <c r="J684"/>
      <c r="K684"/>
      <c r="N684"/>
      <c r="O684"/>
      <c r="P684"/>
      <c r="Q684"/>
      <c r="R684"/>
    </row>
    <row r="685" spans="7:18" x14ac:dyDescent="0.3">
      <c r="G685"/>
      <c r="J685"/>
      <c r="K685"/>
      <c r="N685"/>
      <c r="O685"/>
      <c r="P685"/>
      <c r="Q685"/>
      <c r="R685"/>
    </row>
    <row r="686" spans="7:18" x14ac:dyDescent="0.3">
      <c r="G686"/>
      <c r="J686"/>
      <c r="K686"/>
      <c r="N686"/>
      <c r="O686"/>
      <c r="P686"/>
      <c r="Q686"/>
      <c r="R686"/>
    </row>
    <row r="687" spans="7:18" x14ac:dyDescent="0.3">
      <c r="G687"/>
      <c r="J687"/>
      <c r="K687"/>
      <c r="N687"/>
      <c r="O687"/>
      <c r="P687"/>
      <c r="Q687"/>
      <c r="R687"/>
    </row>
    <row r="688" spans="7:18" x14ac:dyDescent="0.3">
      <c r="G688"/>
      <c r="J688"/>
      <c r="K688"/>
      <c r="N688"/>
      <c r="O688"/>
      <c r="P688"/>
      <c r="Q688"/>
      <c r="R688"/>
    </row>
    <row r="689" spans="7:18" x14ac:dyDescent="0.3">
      <c r="G689"/>
      <c r="J689"/>
      <c r="K689"/>
      <c r="N689"/>
      <c r="O689"/>
      <c r="P689"/>
      <c r="Q689"/>
      <c r="R689"/>
    </row>
    <row r="690" spans="7:18" x14ac:dyDescent="0.3">
      <c r="G690"/>
      <c r="J690"/>
      <c r="K690"/>
      <c r="N690"/>
      <c r="O690"/>
      <c r="P690"/>
      <c r="Q690"/>
      <c r="R690"/>
    </row>
    <row r="691" spans="7:18" x14ac:dyDescent="0.3">
      <c r="G691"/>
      <c r="J691"/>
      <c r="K691"/>
      <c r="N691"/>
      <c r="O691"/>
      <c r="P691"/>
      <c r="Q691"/>
      <c r="R691"/>
    </row>
    <row r="692" spans="7:18" x14ac:dyDescent="0.3">
      <c r="G692"/>
      <c r="J692"/>
      <c r="K692"/>
      <c r="N692"/>
      <c r="O692"/>
      <c r="P692"/>
      <c r="Q692"/>
      <c r="R692"/>
    </row>
    <row r="693" spans="7:18" x14ac:dyDescent="0.3">
      <c r="G693"/>
      <c r="J693"/>
      <c r="K693"/>
      <c r="N693"/>
      <c r="O693"/>
      <c r="P693"/>
      <c r="Q693"/>
      <c r="R693"/>
    </row>
    <row r="694" spans="7:18" x14ac:dyDescent="0.3">
      <c r="G694"/>
      <c r="J694"/>
      <c r="K694"/>
      <c r="N694"/>
      <c r="O694"/>
      <c r="P694"/>
      <c r="Q694"/>
      <c r="R694"/>
    </row>
    <row r="695" spans="7:18" x14ac:dyDescent="0.3">
      <c r="G695"/>
      <c r="J695"/>
      <c r="K695"/>
      <c r="N695"/>
      <c r="O695"/>
      <c r="P695"/>
      <c r="Q695"/>
      <c r="R695"/>
    </row>
    <row r="696" spans="7:18" x14ac:dyDescent="0.3">
      <c r="G696"/>
      <c r="J696"/>
      <c r="K696"/>
      <c r="N696"/>
      <c r="O696"/>
      <c r="P696"/>
      <c r="Q696"/>
      <c r="R696"/>
    </row>
    <row r="697" spans="7:18" x14ac:dyDescent="0.3">
      <c r="G697"/>
      <c r="J697"/>
      <c r="K697"/>
      <c r="N697"/>
      <c r="O697"/>
      <c r="P697"/>
      <c r="Q697"/>
      <c r="R697"/>
    </row>
    <row r="698" spans="7:18" x14ac:dyDescent="0.3">
      <c r="G698"/>
      <c r="J698"/>
      <c r="K698"/>
      <c r="N698"/>
      <c r="O698"/>
      <c r="P698"/>
      <c r="Q698"/>
      <c r="R698"/>
    </row>
    <row r="699" spans="7:18" x14ac:dyDescent="0.3">
      <c r="G699"/>
      <c r="J699"/>
      <c r="K699"/>
      <c r="N699"/>
      <c r="O699"/>
      <c r="P699"/>
      <c r="Q699"/>
      <c r="R699"/>
    </row>
    <row r="700" spans="7:18" x14ac:dyDescent="0.3">
      <c r="G700"/>
      <c r="J700"/>
      <c r="K700"/>
      <c r="N700"/>
      <c r="O700"/>
      <c r="P700"/>
      <c r="Q700"/>
      <c r="R700"/>
    </row>
    <row r="701" spans="7:18" x14ac:dyDescent="0.3">
      <c r="G701"/>
      <c r="J701"/>
      <c r="K701"/>
      <c r="N701"/>
      <c r="O701"/>
      <c r="P701"/>
      <c r="Q701"/>
      <c r="R701"/>
    </row>
    <row r="702" spans="7:18" x14ac:dyDescent="0.3">
      <c r="G702"/>
      <c r="J702"/>
      <c r="K702"/>
      <c r="N702"/>
      <c r="O702"/>
      <c r="P702"/>
      <c r="Q702"/>
      <c r="R702"/>
    </row>
    <row r="703" spans="7:18" x14ac:dyDescent="0.3">
      <c r="G703"/>
      <c r="J703"/>
      <c r="K703"/>
      <c r="N703"/>
      <c r="O703"/>
      <c r="P703"/>
      <c r="Q703"/>
      <c r="R703"/>
    </row>
    <row r="704" spans="7:18" x14ac:dyDescent="0.3">
      <c r="G704"/>
      <c r="J704"/>
      <c r="K704"/>
      <c r="N704"/>
      <c r="O704"/>
      <c r="P704"/>
      <c r="Q704"/>
      <c r="R704"/>
    </row>
    <row r="705" spans="7:18" x14ac:dyDescent="0.3">
      <c r="G705"/>
      <c r="J705"/>
      <c r="K705"/>
      <c r="N705"/>
      <c r="O705"/>
      <c r="P705"/>
      <c r="Q705"/>
      <c r="R705"/>
    </row>
    <row r="706" spans="7:18" x14ac:dyDescent="0.3">
      <c r="G706"/>
      <c r="J706"/>
      <c r="K706"/>
      <c r="N706"/>
      <c r="O706"/>
      <c r="P706"/>
      <c r="Q706"/>
      <c r="R706"/>
    </row>
    <row r="707" spans="7:18" x14ac:dyDescent="0.3">
      <c r="G707"/>
      <c r="J707"/>
      <c r="K707"/>
      <c r="N707"/>
      <c r="O707"/>
      <c r="P707"/>
      <c r="Q707"/>
      <c r="R707"/>
    </row>
    <row r="708" spans="7:18" x14ac:dyDescent="0.3">
      <c r="G708"/>
      <c r="J708"/>
      <c r="K708"/>
      <c r="N708"/>
      <c r="O708"/>
      <c r="P708"/>
      <c r="Q708"/>
      <c r="R708"/>
    </row>
    <row r="709" spans="7:18" x14ac:dyDescent="0.3">
      <c r="G709"/>
      <c r="J709"/>
      <c r="K709"/>
      <c r="N709"/>
      <c r="O709"/>
      <c r="P709"/>
      <c r="Q709"/>
      <c r="R709"/>
    </row>
    <row r="710" spans="7:18" x14ac:dyDescent="0.3">
      <c r="G710"/>
      <c r="J710"/>
      <c r="K710"/>
      <c r="N710"/>
      <c r="O710"/>
      <c r="P710"/>
      <c r="Q710"/>
      <c r="R710"/>
    </row>
    <row r="711" spans="7:18" x14ac:dyDescent="0.3">
      <c r="G711"/>
      <c r="J711"/>
      <c r="K711"/>
      <c r="N711"/>
      <c r="O711"/>
      <c r="P711"/>
      <c r="Q711"/>
      <c r="R711"/>
    </row>
    <row r="712" spans="7:18" x14ac:dyDescent="0.3">
      <c r="G712"/>
      <c r="J712"/>
      <c r="K712"/>
      <c r="N712"/>
      <c r="O712"/>
      <c r="P712"/>
      <c r="Q712"/>
      <c r="R712"/>
    </row>
    <row r="713" spans="7:18" x14ac:dyDescent="0.3">
      <c r="G713"/>
      <c r="J713"/>
      <c r="K713"/>
      <c r="N713"/>
      <c r="O713"/>
      <c r="P713"/>
      <c r="Q713"/>
      <c r="R713"/>
    </row>
    <row r="714" spans="7:18" x14ac:dyDescent="0.3">
      <c r="G714"/>
      <c r="J714"/>
      <c r="K714"/>
      <c r="N714"/>
      <c r="O714"/>
      <c r="P714"/>
      <c r="Q714"/>
      <c r="R714"/>
    </row>
    <row r="715" spans="7:18" x14ac:dyDescent="0.3">
      <c r="G715"/>
      <c r="J715"/>
      <c r="K715"/>
      <c r="N715"/>
      <c r="O715"/>
      <c r="P715"/>
      <c r="Q715"/>
      <c r="R715"/>
    </row>
    <row r="716" spans="7:18" x14ac:dyDescent="0.3">
      <c r="G716"/>
      <c r="J716"/>
      <c r="K716"/>
      <c r="N716"/>
      <c r="O716"/>
      <c r="P716"/>
      <c r="Q716"/>
      <c r="R716"/>
    </row>
    <row r="717" spans="7:18" x14ac:dyDescent="0.3">
      <c r="G717"/>
      <c r="J717"/>
      <c r="K717"/>
      <c r="N717"/>
      <c r="O717"/>
      <c r="P717"/>
      <c r="Q717"/>
      <c r="R717"/>
    </row>
    <row r="718" spans="7:18" x14ac:dyDescent="0.3">
      <c r="G718"/>
      <c r="J718"/>
      <c r="K718"/>
      <c r="N718"/>
      <c r="O718"/>
      <c r="P718"/>
      <c r="Q718"/>
      <c r="R718"/>
    </row>
    <row r="719" spans="7:18" x14ac:dyDescent="0.3">
      <c r="G719"/>
      <c r="J719"/>
      <c r="K719"/>
      <c r="N719"/>
      <c r="O719"/>
      <c r="P719"/>
      <c r="Q719"/>
      <c r="R719"/>
    </row>
    <row r="720" spans="7:18" x14ac:dyDescent="0.3">
      <c r="G720"/>
      <c r="J720"/>
      <c r="K720"/>
      <c r="N720"/>
      <c r="O720"/>
      <c r="P720"/>
      <c r="Q720"/>
      <c r="R720"/>
    </row>
    <row r="721" spans="7:18" x14ac:dyDescent="0.3">
      <c r="G721"/>
      <c r="J721"/>
      <c r="K721"/>
      <c r="N721"/>
      <c r="O721"/>
      <c r="P721"/>
      <c r="Q721"/>
      <c r="R721"/>
    </row>
    <row r="722" spans="7:18" x14ac:dyDescent="0.3">
      <c r="G722"/>
      <c r="J722"/>
      <c r="K722"/>
      <c r="N722"/>
      <c r="O722"/>
      <c r="P722"/>
      <c r="Q722"/>
      <c r="R722"/>
    </row>
    <row r="723" spans="7:18" x14ac:dyDescent="0.3">
      <c r="G723"/>
      <c r="J723"/>
      <c r="K723"/>
      <c r="N723"/>
      <c r="O723"/>
      <c r="P723"/>
      <c r="Q723"/>
      <c r="R723"/>
    </row>
    <row r="724" spans="7:18" x14ac:dyDescent="0.3">
      <c r="G724"/>
      <c r="J724"/>
      <c r="K724"/>
      <c r="N724"/>
      <c r="O724"/>
      <c r="P724"/>
      <c r="Q724"/>
      <c r="R724"/>
    </row>
    <row r="725" spans="7:18" x14ac:dyDescent="0.3">
      <c r="G725"/>
      <c r="J725"/>
      <c r="K725"/>
      <c r="N725"/>
      <c r="O725"/>
      <c r="P725"/>
      <c r="Q725"/>
      <c r="R725"/>
    </row>
    <row r="726" spans="7:18" x14ac:dyDescent="0.3">
      <c r="G726"/>
      <c r="J726"/>
      <c r="K726"/>
      <c r="N726"/>
      <c r="O726"/>
      <c r="P726"/>
      <c r="Q726"/>
      <c r="R726"/>
    </row>
    <row r="727" spans="7:18" x14ac:dyDescent="0.3">
      <c r="G727"/>
      <c r="J727"/>
      <c r="K727"/>
      <c r="N727"/>
      <c r="O727"/>
      <c r="P727"/>
      <c r="Q727"/>
      <c r="R727"/>
    </row>
    <row r="728" spans="7:18" x14ac:dyDescent="0.3">
      <c r="G728"/>
      <c r="J728"/>
      <c r="K728"/>
      <c r="N728"/>
      <c r="O728"/>
      <c r="P728"/>
      <c r="Q728"/>
      <c r="R728"/>
    </row>
    <row r="729" spans="7:18" x14ac:dyDescent="0.3">
      <c r="G729"/>
      <c r="J729"/>
      <c r="K729"/>
      <c r="N729"/>
      <c r="O729"/>
      <c r="P729"/>
      <c r="Q729"/>
      <c r="R729"/>
    </row>
    <row r="730" spans="7:18" x14ac:dyDescent="0.3">
      <c r="G730"/>
      <c r="J730"/>
      <c r="K730"/>
      <c r="N730"/>
      <c r="O730"/>
      <c r="P730"/>
      <c r="Q730"/>
      <c r="R730"/>
    </row>
    <row r="731" spans="7:18" x14ac:dyDescent="0.3">
      <c r="G731"/>
      <c r="J731"/>
      <c r="K731"/>
      <c r="N731"/>
      <c r="O731"/>
      <c r="P731"/>
      <c r="Q731"/>
      <c r="R731"/>
    </row>
    <row r="732" spans="7:18" x14ac:dyDescent="0.3">
      <c r="G732"/>
      <c r="J732"/>
      <c r="K732"/>
      <c r="N732"/>
      <c r="O732"/>
      <c r="P732"/>
      <c r="Q732"/>
      <c r="R732"/>
    </row>
    <row r="733" spans="7:18" x14ac:dyDescent="0.3">
      <c r="G733"/>
      <c r="J733"/>
      <c r="K733"/>
      <c r="N733"/>
      <c r="O733"/>
      <c r="P733"/>
      <c r="Q733"/>
      <c r="R733"/>
    </row>
    <row r="734" spans="7:18" x14ac:dyDescent="0.3">
      <c r="G734"/>
      <c r="J734"/>
      <c r="K734"/>
      <c r="N734"/>
      <c r="O734"/>
      <c r="P734"/>
      <c r="Q734"/>
      <c r="R734"/>
    </row>
    <row r="735" spans="7:18" x14ac:dyDescent="0.3">
      <c r="G735"/>
      <c r="J735"/>
      <c r="K735"/>
      <c r="N735"/>
      <c r="O735"/>
      <c r="P735"/>
      <c r="Q735"/>
      <c r="R735"/>
    </row>
    <row r="736" spans="7:18" x14ac:dyDescent="0.3">
      <c r="G736"/>
      <c r="J736"/>
      <c r="K736"/>
      <c r="N736"/>
      <c r="O736"/>
      <c r="P736"/>
      <c r="Q736"/>
      <c r="R736"/>
    </row>
    <row r="737" spans="7:18" x14ac:dyDescent="0.3">
      <c r="G737"/>
      <c r="J737"/>
      <c r="K737"/>
      <c r="N737"/>
      <c r="O737"/>
      <c r="P737"/>
      <c r="Q737"/>
      <c r="R737"/>
    </row>
    <row r="738" spans="7:18" x14ac:dyDescent="0.3">
      <c r="G738"/>
      <c r="J738"/>
      <c r="K738"/>
      <c r="N738"/>
      <c r="O738"/>
      <c r="P738"/>
      <c r="Q738"/>
      <c r="R738"/>
    </row>
    <row r="739" spans="7:18" x14ac:dyDescent="0.3">
      <c r="G739"/>
      <c r="J739"/>
      <c r="K739"/>
      <c r="N739"/>
      <c r="O739"/>
      <c r="P739"/>
      <c r="Q739"/>
      <c r="R739"/>
    </row>
    <row r="740" spans="7:18" x14ac:dyDescent="0.3">
      <c r="G740"/>
      <c r="J740"/>
      <c r="K740"/>
      <c r="N740"/>
      <c r="O740"/>
      <c r="P740"/>
      <c r="Q740"/>
      <c r="R740"/>
    </row>
    <row r="741" spans="7:18" x14ac:dyDescent="0.3">
      <c r="G741"/>
      <c r="J741"/>
      <c r="K741"/>
      <c r="N741"/>
      <c r="O741"/>
      <c r="P741"/>
      <c r="Q741"/>
      <c r="R741"/>
    </row>
    <row r="742" spans="7:18" x14ac:dyDescent="0.3">
      <c r="G742"/>
      <c r="J742"/>
      <c r="K742"/>
      <c r="N742"/>
      <c r="O742"/>
      <c r="P742"/>
      <c r="Q742"/>
      <c r="R742"/>
    </row>
    <row r="743" spans="7:18" x14ac:dyDescent="0.3">
      <c r="G743"/>
      <c r="J743"/>
      <c r="K743"/>
      <c r="N743"/>
      <c r="O743"/>
      <c r="P743"/>
      <c r="Q743"/>
      <c r="R743"/>
    </row>
    <row r="744" spans="7:18" x14ac:dyDescent="0.3">
      <c r="G744"/>
      <c r="J744"/>
      <c r="K744"/>
      <c r="N744"/>
      <c r="O744"/>
      <c r="P744"/>
      <c r="Q744"/>
      <c r="R744"/>
    </row>
    <row r="745" spans="7:18" x14ac:dyDescent="0.3">
      <c r="G745"/>
      <c r="J745"/>
      <c r="K745"/>
      <c r="N745"/>
      <c r="O745"/>
      <c r="P745"/>
      <c r="Q745"/>
      <c r="R745"/>
    </row>
    <row r="746" spans="7:18" x14ac:dyDescent="0.3">
      <c r="G746"/>
      <c r="J746"/>
      <c r="K746"/>
      <c r="N746"/>
      <c r="O746"/>
      <c r="P746"/>
      <c r="Q746"/>
      <c r="R746"/>
    </row>
    <row r="747" spans="7:18" x14ac:dyDescent="0.3">
      <c r="G747"/>
      <c r="J747"/>
      <c r="K747"/>
      <c r="N747"/>
      <c r="O747"/>
      <c r="P747"/>
      <c r="Q747"/>
      <c r="R747"/>
    </row>
    <row r="748" spans="7:18" x14ac:dyDescent="0.3">
      <c r="G748"/>
      <c r="J748"/>
      <c r="K748"/>
      <c r="N748"/>
      <c r="O748"/>
      <c r="P748"/>
      <c r="Q748"/>
      <c r="R748"/>
    </row>
    <row r="749" spans="7:18" x14ac:dyDescent="0.3">
      <c r="G749"/>
      <c r="J749"/>
      <c r="K749"/>
      <c r="N749"/>
      <c r="O749"/>
      <c r="P749"/>
      <c r="Q749"/>
      <c r="R749"/>
    </row>
    <row r="750" spans="7:18" x14ac:dyDescent="0.3">
      <c r="G750"/>
      <c r="J750"/>
      <c r="K750"/>
      <c r="N750"/>
      <c r="O750"/>
      <c r="P750"/>
      <c r="Q750"/>
      <c r="R750"/>
    </row>
    <row r="751" spans="7:18" x14ac:dyDescent="0.3">
      <c r="G751"/>
      <c r="J751"/>
      <c r="K751"/>
      <c r="N751"/>
      <c r="O751"/>
      <c r="P751"/>
      <c r="Q751"/>
      <c r="R751"/>
    </row>
    <row r="752" spans="7:18" x14ac:dyDescent="0.3">
      <c r="G752"/>
      <c r="J752"/>
      <c r="K752"/>
      <c r="N752"/>
      <c r="O752"/>
      <c r="P752"/>
      <c r="Q752"/>
      <c r="R752"/>
    </row>
    <row r="753" spans="7:18" x14ac:dyDescent="0.3">
      <c r="G753"/>
      <c r="J753"/>
      <c r="K753"/>
      <c r="N753"/>
      <c r="O753"/>
      <c r="P753"/>
      <c r="Q753"/>
      <c r="R753"/>
    </row>
    <row r="754" spans="7:18" x14ac:dyDescent="0.3">
      <c r="G754"/>
      <c r="J754"/>
      <c r="K754"/>
      <c r="N754"/>
      <c r="O754"/>
      <c r="P754"/>
      <c r="Q754"/>
      <c r="R754"/>
    </row>
    <row r="755" spans="7:18" x14ac:dyDescent="0.3">
      <c r="G755"/>
      <c r="J755"/>
      <c r="K755"/>
      <c r="N755"/>
      <c r="O755"/>
      <c r="P755"/>
      <c r="Q755"/>
      <c r="R755"/>
    </row>
    <row r="756" spans="7:18" x14ac:dyDescent="0.3">
      <c r="G756"/>
      <c r="J756"/>
      <c r="K756"/>
      <c r="N756"/>
      <c r="O756"/>
      <c r="P756"/>
      <c r="Q756"/>
      <c r="R756"/>
    </row>
    <row r="757" spans="7:18" x14ac:dyDescent="0.3">
      <c r="G757"/>
      <c r="J757"/>
      <c r="K757"/>
      <c r="N757"/>
      <c r="O757"/>
      <c r="P757"/>
      <c r="Q757"/>
      <c r="R757"/>
    </row>
    <row r="758" spans="7:18" x14ac:dyDescent="0.3">
      <c r="G758"/>
      <c r="J758"/>
      <c r="K758"/>
      <c r="N758"/>
      <c r="O758"/>
      <c r="P758"/>
      <c r="Q758"/>
      <c r="R758"/>
    </row>
    <row r="759" spans="7:18" x14ac:dyDescent="0.3">
      <c r="G759"/>
      <c r="J759"/>
      <c r="K759"/>
      <c r="N759"/>
      <c r="O759"/>
      <c r="P759"/>
      <c r="Q759"/>
      <c r="R759"/>
    </row>
    <row r="760" spans="7:18" x14ac:dyDescent="0.3">
      <c r="G760"/>
      <c r="J760"/>
      <c r="K760"/>
      <c r="N760"/>
      <c r="O760"/>
      <c r="P760"/>
      <c r="Q760"/>
      <c r="R760"/>
    </row>
    <row r="761" spans="7:18" x14ac:dyDescent="0.3">
      <c r="G761"/>
      <c r="J761"/>
      <c r="K761"/>
      <c r="N761"/>
      <c r="O761"/>
      <c r="P761"/>
      <c r="Q761"/>
      <c r="R761"/>
    </row>
    <row r="762" spans="7:18" x14ac:dyDescent="0.3">
      <c r="G762"/>
      <c r="J762"/>
      <c r="K762"/>
      <c r="N762"/>
      <c r="O762"/>
      <c r="P762"/>
      <c r="Q762"/>
      <c r="R762"/>
    </row>
    <row r="763" spans="7:18" x14ac:dyDescent="0.3">
      <c r="G763"/>
      <c r="J763"/>
      <c r="K763"/>
      <c r="N763"/>
      <c r="O763"/>
      <c r="P763"/>
      <c r="Q763"/>
      <c r="R763"/>
    </row>
    <row r="764" spans="7:18" x14ac:dyDescent="0.3">
      <c r="G764"/>
      <c r="J764"/>
      <c r="K764"/>
      <c r="N764"/>
      <c r="O764"/>
      <c r="P764"/>
      <c r="Q764"/>
      <c r="R764"/>
    </row>
    <row r="765" spans="7:18" x14ac:dyDescent="0.3">
      <c r="G765"/>
      <c r="J765"/>
      <c r="K765"/>
      <c r="N765"/>
      <c r="O765"/>
      <c r="P765"/>
      <c r="Q765"/>
      <c r="R765"/>
    </row>
    <row r="766" spans="7:18" x14ac:dyDescent="0.3">
      <c r="G766"/>
      <c r="J766"/>
      <c r="K766"/>
      <c r="N766"/>
      <c r="O766"/>
      <c r="P766"/>
      <c r="Q766"/>
      <c r="R766"/>
    </row>
    <row r="767" spans="7:18" x14ac:dyDescent="0.3">
      <c r="G767"/>
      <c r="J767"/>
      <c r="K767"/>
      <c r="N767"/>
      <c r="O767"/>
      <c r="P767"/>
      <c r="Q767"/>
      <c r="R767"/>
    </row>
    <row r="768" spans="7:18" x14ac:dyDescent="0.3">
      <c r="G768"/>
      <c r="J768"/>
      <c r="K768"/>
      <c r="N768"/>
      <c r="O768"/>
      <c r="P768"/>
      <c r="Q768"/>
      <c r="R768"/>
    </row>
    <row r="769" spans="7:18" x14ac:dyDescent="0.3">
      <c r="G769"/>
      <c r="J769"/>
      <c r="K769"/>
      <c r="N769"/>
      <c r="O769"/>
      <c r="P769"/>
      <c r="Q769"/>
      <c r="R769"/>
    </row>
    <row r="770" spans="7:18" x14ac:dyDescent="0.3">
      <c r="G770"/>
      <c r="J770"/>
      <c r="K770"/>
      <c r="N770"/>
      <c r="O770"/>
      <c r="P770"/>
      <c r="Q770"/>
      <c r="R770"/>
    </row>
    <row r="771" spans="7:18" x14ac:dyDescent="0.3">
      <c r="G771"/>
      <c r="J771"/>
      <c r="K771"/>
      <c r="N771"/>
      <c r="O771"/>
      <c r="P771"/>
      <c r="Q771"/>
      <c r="R771"/>
    </row>
    <row r="772" spans="7:18" x14ac:dyDescent="0.3">
      <c r="G772"/>
      <c r="J772"/>
      <c r="K772"/>
      <c r="N772"/>
      <c r="O772"/>
      <c r="P772"/>
      <c r="Q772"/>
      <c r="R772"/>
    </row>
    <row r="773" spans="7:18" x14ac:dyDescent="0.3">
      <c r="G773"/>
      <c r="J773"/>
      <c r="K773"/>
      <c r="N773"/>
      <c r="O773"/>
      <c r="P773"/>
      <c r="Q773"/>
      <c r="R773"/>
    </row>
    <row r="774" spans="7:18" x14ac:dyDescent="0.3">
      <c r="G774"/>
      <c r="J774"/>
      <c r="K774"/>
      <c r="N774"/>
      <c r="O774"/>
      <c r="P774"/>
      <c r="Q774"/>
      <c r="R774"/>
    </row>
    <row r="775" spans="7:18" x14ac:dyDescent="0.3">
      <c r="G775"/>
      <c r="J775"/>
      <c r="K775"/>
      <c r="N775"/>
      <c r="O775"/>
      <c r="P775"/>
      <c r="Q775"/>
      <c r="R775"/>
    </row>
    <row r="776" spans="7:18" x14ac:dyDescent="0.3">
      <c r="G776"/>
      <c r="J776"/>
      <c r="K776"/>
      <c r="N776"/>
      <c r="O776"/>
      <c r="P776"/>
      <c r="Q776"/>
      <c r="R776"/>
    </row>
    <row r="777" spans="7:18" x14ac:dyDescent="0.3">
      <c r="G777"/>
      <c r="J777"/>
      <c r="K777"/>
      <c r="N777"/>
      <c r="O777"/>
      <c r="P777"/>
      <c r="Q777"/>
      <c r="R777"/>
    </row>
    <row r="778" spans="7:18" x14ac:dyDescent="0.3">
      <c r="G778"/>
      <c r="J778"/>
      <c r="K778"/>
      <c r="N778"/>
      <c r="O778"/>
      <c r="P778"/>
      <c r="Q778"/>
      <c r="R778"/>
    </row>
    <row r="779" spans="7:18" x14ac:dyDescent="0.3">
      <c r="G779"/>
      <c r="J779"/>
      <c r="K779"/>
      <c r="N779"/>
      <c r="O779"/>
      <c r="P779"/>
      <c r="Q779"/>
      <c r="R779"/>
    </row>
    <row r="780" spans="7:18" x14ac:dyDescent="0.3">
      <c r="G780"/>
      <c r="J780"/>
      <c r="K780"/>
      <c r="N780"/>
      <c r="O780"/>
      <c r="P780"/>
      <c r="Q780"/>
      <c r="R780"/>
    </row>
    <row r="781" spans="7:18" x14ac:dyDescent="0.3">
      <c r="G781"/>
      <c r="J781"/>
      <c r="K781"/>
      <c r="N781"/>
      <c r="O781"/>
      <c r="P781"/>
      <c r="Q781"/>
      <c r="R781"/>
    </row>
    <row r="782" spans="7:18" x14ac:dyDescent="0.3">
      <c r="G782"/>
      <c r="J782"/>
      <c r="K782"/>
      <c r="N782"/>
      <c r="O782"/>
      <c r="P782"/>
      <c r="Q782"/>
      <c r="R782"/>
    </row>
    <row r="783" spans="7:18" x14ac:dyDescent="0.3">
      <c r="G783"/>
      <c r="J783"/>
      <c r="K783"/>
      <c r="N783"/>
      <c r="O783"/>
      <c r="P783"/>
      <c r="Q783"/>
      <c r="R783"/>
    </row>
    <row r="784" spans="7:18" x14ac:dyDescent="0.3">
      <c r="G784"/>
      <c r="J784"/>
      <c r="K784"/>
      <c r="N784"/>
      <c r="O784"/>
      <c r="P784"/>
      <c r="Q784"/>
      <c r="R784"/>
    </row>
    <row r="785" spans="7:18" x14ac:dyDescent="0.3">
      <c r="G785"/>
      <c r="J785"/>
      <c r="K785"/>
      <c r="N785"/>
      <c r="O785"/>
      <c r="P785"/>
      <c r="Q785"/>
      <c r="R785"/>
    </row>
    <row r="786" spans="7:18" x14ac:dyDescent="0.3">
      <c r="G786"/>
      <c r="J786"/>
      <c r="K786"/>
      <c r="N786"/>
      <c r="O786"/>
      <c r="P786"/>
      <c r="Q786"/>
      <c r="R786"/>
    </row>
    <row r="787" spans="7:18" x14ac:dyDescent="0.3">
      <c r="G787"/>
      <c r="J787"/>
      <c r="K787"/>
      <c r="N787"/>
      <c r="O787"/>
      <c r="P787"/>
      <c r="Q787"/>
      <c r="R787"/>
    </row>
    <row r="788" spans="7:18" x14ac:dyDescent="0.3">
      <c r="G788"/>
      <c r="J788"/>
      <c r="K788"/>
      <c r="N788"/>
      <c r="O788"/>
      <c r="P788"/>
      <c r="Q788"/>
      <c r="R788"/>
    </row>
    <row r="789" spans="7:18" x14ac:dyDescent="0.3">
      <c r="G789"/>
      <c r="J789"/>
      <c r="K789"/>
      <c r="N789"/>
      <c r="O789"/>
      <c r="P789"/>
      <c r="Q789"/>
      <c r="R789"/>
    </row>
    <row r="790" spans="7:18" x14ac:dyDescent="0.3">
      <c r="G790"/>
      <c r="J790"/>
      <c r="K790"/>
      <c r="N790"/>
      <c r="O790"/>
      <c r="P790"/>
      <c r="Q790"/>
      <c r="R790"/>
    </row>
    <row r="791" spans="7:18" x14ac:dyDescent="0.3">
      <c r="G791"/>
      <c r="J791"/>
      <c r="K791"/>
      <c r="N791"/>
      <c r="O791"/>
      <c r="P791"/>
      <c r="Q791"/>
      <c r="R791"/>
    </row>
    <row r="792" spans="7:18" x14ac:dyDescent="0.3">
      <c r="G792"/>
      <c r="J792"/>
      <c r="K792"/>
      <c r="N792"/>
      <c r="O792"/>
      <c r="P792"/>
      <c r="Q792"/>
      <c r="R792"/>
    </row>
    <row r="793" spans="7:18" x14ac:dyDescent="0.3">
      <c r="G793"/>
      <c r="J793"/>
      <c r="K793"/>
      <c r="N793"/>
      <c r="O793"/>
      <c r="P793"/>
      <c r="Q793"/>
      <c r="R793"/>
    </row>
    <row r="794" spans="7:18" x14ac:dyDescent="0.3">
      <c r="G794"/>
      <c r="J794"/>
      <c r="K794"/>
      <c r="N794"/>
      <c r="O794"/>
      <c r="P794"/>
      <c r="Q794"/>
      <c r="R794"/>
    </row>
    <row r="795" spans="7:18" x14ac:dyDescent="0.3">
      <c r="G795"/>
      <c r="J795"/>
      <c r="K795"/>
      <c r="N795"/>
      <c r="O795"/>
      <c r="P795"/>
      <c r="Q795"/>
      <c r="R795"/>
    </row>
    <row r="796" spans="7:18" x14ac:dyDescent="0.3">
      <c r="G796"/>
      <c r="J796"/>
      <c r="K796"/>
      <c r="N796"/>
      <c r="O796"/>
      <c r="P796"/>
      <c r="Q796"/>
      <c r="R796"/>
    </row>
    <row r="797" spans="7:18" x14ac:dyDescent="0.3">
      <c r="G797"/>
      <c r="J797"/>
      <c r="K797"/>
      <c r="N797"/>
      <c r="O797"/>
      <c r="P797"/>
      <c r="Q797"/>
      <c r="R797"/>
    </row>
    <row r="798" spans="7:18" x14ac:dyDescent="0.3">
      <c r="G798"/>
      <c r="J798"/>
      <c r="K798"/>
      <c r="N798"/>
      <c r="O798"/>
      <c r="P798"/>
      <c r="Q798"/>
      <c r="R798"/>
    </row>
    <row r="799" spans="7:18" x14ac:dyDescent="0.3">
      <c r="G799"/>
      <c r="J799"/>
      <c r="K799"/>
      <c r="N799"/>
      <c r="O799"/>
      <c r="P799"/>
      <c r="Q799"/>
      <c r="R799"/>
    </row>
    <row r="800" spans="7:18" x14ac:dyDescent="0.3">
      <c r="G800"/>
      <c r="J800"/>
      <c r="K800"/>
      <c r="N800"/>
      <c r="O800"/>
      <c r="P800"/>
      <c r="Q800"/>
      <c r="R800"/>
    </row>
    <row r="801" spans="7:18" x14ac:dyDescent="0.3">
      <c r="G801"/>
      <c r="J801"/>
      <c r="K801"/>
      <c r="N801"/>
      <c r="O801"/>
      <c r="P801"/>
      <c r="Q801"/>
      <c r="R801"/>
    </row>
    <row r="802" spans="7:18" x14ac:dyDescent="0.3">
      <c r="G802"/>
      <c r="J802"/>
      <c r="K802"/>
      <c r="N802"/>
      <c r="O802"/>
      <c r="P802"/>
      <c r="Q802"/>
      <c r="R802"/>
    </row>
    <row r="803" spans="7:18" x14ac:dyDescent="0.3">
      <c r="G803"/>
      <c r="J803"/>
      <c r="K803"/>
      <c r="N803"/>
      <c r="O803"/>
      <c r="P803"/>
      <c r="Q803"/>
      <c r="R803"/>
    </row>
    <row r="804" spans="7:18" x14ac:dyDescent="0.3">
      <c r="G804"/>
      <c r="J804"/>
      <c r="K804"/>
      <c r="N804"/>
      <c r="O804"/>
      <c r="P804"/>
      <c r="Q804"/>
      <c r="R804"/>
    </row>
    <row r="805" spans="7:18" x14ac:dyDescent="0.3">
      <c r="G805"/>
      <c r="J805"/>
      <c r="K805"/>
      <c r="N805"/>
      <c r="O805"/>
      <c r="P805"/>
      <c r="Q805"/>
      <c r="R805"/>
    </row>
    <row r="806" spans="7:18" x14ac:dyDescent="0.3">
      <c r="G806"/>
      <c r="J806"/>
      <c r="K806"/>
      <c r="N806"/>
      <c r="O806"/>
      <c r="P806"/>
      <c r="Q806"/>
      <c r="R806"/>
    </row>
    <row r="807" spans="7:18" x14ac:dyDescent="0.3">
      <c r="G807"/>
      <c r="J807"/>
      <c r="K807"/>
      <c r="N807"/>
      <c r="O807"/>
      <c r="P807"/>
      <c r="Q807"/>
      <c r="R807"/>
    </row>
    <row r="808" spans="7:18" x14ac:dyDescent="0.3">
      <c r="G808"/>
      <c r="J808"/>
      <c r="K808"/>
      <c r="N808"/>
      <c r="O808"/>
      <c r="P808"/>
      <c r="Q808"/>
      <c r="R808"/>
    </row>
    <row r="809" spans="7:18" x14ac:dyDescent="0.3">
      <c r="G809"/>
      <c r="J809"/>
      <c r="K809"/>
      <c r="N809"/>
      <c r="O809"/>
      <c r="P809"/>
      <c r="Q809"/>
      <c r="R809"/>
    </row>
    <row r="810" spans="7:18" x14ac:dyDescent="0.3">
      <c r="G810"/>
      <c r="J810"/>
      <c r="K810"/>
      <c r="N810"/>
      <c r="O810"/>
      <c r="P810"/>
      <c r="Q810"/>
      <c r="R810"/>
    </row>
    <row r="811" spans="7:18" x14ac:dyDescent="0.3">
      <c r="G811"/>
      <c r="J811"/>
      <c r="K811"/>
      <c r="N811"/>
      <c r="O811"/>
      <c r="P811"/>
      <c r="Q811"/>
      <c r="R811"/>
    </row>
    <row r="812" spans="7:18" x14ac:dyDescent="0.3">
      <c r="G812"/>
      <c r="J812"/>
      <c r="K812"/>
      <c r="N812"/>
      <c r="O812"/>
      <c r="P812"/>
      <c r="Q812"/>
      <c r="R812"/>
    </row>
    <row r="813" spans="7:18" x14ac:dyDescent="0.3">
      <c r="G813"/>
      <c r="J813"/>
      <c r="K813"/>
      <c r="N813"/>
      <c r="O813"/>
      <c r="P813"/>
      <c r="Q813"/>
      <c r="R813"/>
    </row>
    <row r="814" spans="7:18" x14ac:dyDescent="0.3">
      <c r="G814"/>
      <c r="J814"/>
      <c r="K814"/>
      <c r="N814"/>
      <c r="O814"/>
      <c r="P814"/>
      <c r="Q814"/>
      <c r="R814"/>
    </row>
    <row r="815" spans="7:18" x14ac:dyDescent="0.3">
      <c r="G815"/>
      <c r="J815"/>
      <c r="K815"/>
      <c r="N815"/>
      <c r="O815"/>
      <c r="P815"/>
      <c r="Q815"/>
      <c r="R815"/>
    </row>
    <row r="816" spans="7:18" x14ac:dyDescent="0.3">
      <c r="G816"/>
      <c r="J816"/>
      <c r="K816"/>
      <c r="N816"/>
      <c r="O816"/>
      <c r="P816"/>
      <c r="Q816"/>
      <c r="R816"/>
    </row>
    <row r="817" spans="7:18" x14ac:dyDescent="0.3">
      <c r="G817"/>
      <c r="J817"/>
      <c r="K817"/>
      <c r="N817"/>
      <c r="O817"/>
      <c r="P817"/>
      <c r="Q817"/>
      <c r="R817"/>
    </row>
    <row r="818" spans="7:18" x14ac:dyDescent="0.3">
      <c r="G818"/>
      <c r="J818"/>
      <c r="K818"/>
      <c r="N818"/>
      <c r="O818"/>
      <c r="P818"/>
      <c r="Q818"/>
      <c r="R818"/>
    </row>
    <row r="819" spans="7:18" x14ac:dyDescent="0.3">
      <c r="G819"/>
      <c r="J819"/>
      <c r="K819"/>
      <c r="N819"/>
      <c r="O819"/>
      <c r="P819"/>
      <c r="Q819"/>
      <c r="R819"/>
    </row>
    <row r="820" spans="7:18" x14ac:dyDescent="0.3">
      <c r="G820"/>
      <c r="J820"/>
      <c r="K820"/>
      <c r="N820"/>
      <c r="O820"/>
      <c r="P820"/>
      <c r="Q820"/>
      <c r="R820"/>
    </row>
    <row r="821" spans="7:18" x14ac:dyDescent="0.3">
      <c r="G821"/>
      <c r="J821"/>
      <c r="K821"/>
      <c r="N821"/>
      <c r="O821"/>
      <c r="P821"/>
      <c r="Q821"/>
      <c r="R821"/>
    </row>
    <row r="822" spans="7:18" x14ac:dyDescent="0.3">
      <c r="G822"/>
      <c r="J822"/>
      <c r="K822"/>
      <c r="N822"/>
      <c r="O822"/>
      <c r="P822"/>
      <c r="Q822"/>
      <c r="R822"/>
    </row>
    <row r="823" spans="7:18" x14ac:dyDescent="0.3">
      <c r="G823"/>
      <c r="J823"/>
      <c r="K823"/>
      <c r="N823"/>
      <c r="O823"/>
      <c r="P823"/>
      <c r="Q823"/>
      <c r="R823"/>
    </row>
    <row r="824" spans="7:18" x14ac:dyDescent="0.3">
      <c r="G824"/>
      <c r="J824"/>
      <c r="K824"/>
      <c r="N824"/>
      <c r="O824"/>
      <c r="P824"/>
      <c r="Q824"/>
      <c r="R824"/>
    </row>
    <row r="825" spans="7:18" x14ac:dyDescent="0.3">
      <c r="G825"/>
      <c r="J825"/>
      <c r="K825"/>
      <c r="N825"/>
      <c r="O825"/>
      <c r="P825"/>
      <c r="Q825"/>
      <c r="R825"/>
    </row>
    <row r="826" spans="7:18" x14ac:dyDescent="0.3">
      <c r="G826"/>
      <c r="J826"/>
      <c r="K826"/>
      <c r="N826"/>
      <c r="O826"/>
      <c r="P826"/>
      <c r="Q826"/>
      <c r="R826"/>
    </row>
    <row r="827" spans="7:18" x14ac:dyDescent="0.3">
      <c r="G827"/>
      <c r="J827"/>
      <c r="K827"/>
      <c r="N827"/>
      <c r="O827"/>
      <c r="P827"/>
      <c r="Q827"/>
      <c r="R827"/>
    </row>
    <row r="828" spans="7:18" x14ac:dyDescent="0.3">
      <c r="G828"/>
      <c r="J828"/>
      <c r="K828"/>
      <c r="N828"/>
      <c r="O828"/>
      <c r="P828"/>
      <c r="Q828"/>
      <c r="R828"/>
    </row>
    <row r="829" spans="7:18" x14ac:dyDescent="0.3">
      <c r="G829"/>
      <c r="J829"/>
      <c r="K829"/>
      <c r="N829"/>
      <c r="O829"/>
      <c r="P829"/>
      <c r="Q829"/>
      <c r="R829"/>
    </row>
    <row r="830" spans="7:18" x14ac:dyDescent="0.3">
      <c r="G830"/>
      <c r="J830"/>
      <c r="K830"/>
      <c r="N830"/>
      <c r="O830"/>
      <c r="P830"/>
      <c r="Q830"/>
      <c r="R830"/>
    </row>
    <row r="831" spans="7:18" x14ac:dyDescent="0.3">
      <c r="G831"/>
      <c r="J831"/>
      <c r="K831"/>
      <c r="N831"/>
      <c r="O831"/>
      <c r="P831"/>
      <c r="Q831"/>
      <c r="R831"/>
    </row>
    <row r="832" spans="7:18" x14ac:dyDescent="0.3">
      <c r="G832"/>
      <c r="J832"/>
      <c r="K832"/>
      <c r="N832"/>
      <c r="O832"/>
      <c r="P832"/>
      <c r="Q832"/>
      <c r="R832"/>
    </row>
    <row r="833" spans="7:18" x14ac:dyDescent="0.3">
      <c r="G833"/>
      <c r="J833"/>
      <c r="K833"/>
      <c r="N833"/>
      <c r="O833"/>
      <c r="P833"/>
      <c r="Q833"/>
      <c r="R833"/>
    </row>
    <row r="834" spans="7:18" x14ac:dyDescent="0.3">
      <c r="G834"/>
      <c r="J834"/>
      <c r="K834"/>
      <c r="N834"/>
      <c r="O834"/>
      <c r="P834"/>
      <c r="Q834"/>
      <c r="R834"/>
    </row>
    <row r="835" spans="7:18" x14ac:dyDescent="0.3">
      <c r="G835"/>
      <c r="J835"/>
      <c r="K835"/>
      <c r="N835"/>
      <c r="O835"/>
      <c r="P835"/>
      <c r="Q835"/>
      <c r="R835"/>
    </row>
    <row r="836" spans="7:18" x14ac:dyDescent="0.3">
      <c r="G836"/>
      <c r="J836"/>
      <c r="K836"/>
      <c r="N836"/>
      <c r="O836"/>
      <c r="P836"/>
      <c r="Q836"/>
      <c r="R836"/>
    </row>
    <row r="837" spans="7:18" x14ac:dyDescent="0.3">
      <c r="G837"/>
      <c r="J837"/>
      <c r="K837"/>
      <c r="N837"/>
      <c r="O837"/>
      <c r="P837"/>
      <c r="Q837"/>
      <c r="R837"/>
    </row>
    <row r="838" spans="7:18" x14ac:dyDescent="0.3">
      <c r="G838"/>
      <c r="J838"/>
      <c r="K838"/>
      <c r="N838"/>
      <c r="O838"/>
      <c r="P838"/>
      <c r="Q838"/>
      <c r="R838"/>
    </row>
    <row r="839" spans="7:18" x14ac:dyDescent="0.3">
      <c r="G839"/>
      <c r="J839"/>
      <c r="K839"/>
      <c r="N839"/>
      <c r="O839"/>
      <c r="P839"/>
      <c r="Q839"/>
      <c r="R839"/>
    </row>
    <row r="840" spans="7:18" x14ac:dyDescent="0.3">
      <c r="G840"/>
      <c r="J840"/>
      <c r="K840"/>
      <c r="N840"/>
      <c r="O840"/>
      <c r="P840"/>
      <c r="Q840"/>
      <c r="R840"/>
    </row>
    <row r="841" spans="7:18" x14ac:dyDescent="0.3">
      <c r="G841"/>
      <c r="J841"/>
      <c r="K841"/>
      <c r="N841"/>
      <c r="O841"/>
      <c r="P841"/>
      <c r="Q841"/>
      <c r="R841"/>
    </row>
    <row r="842" spans="7:18" x14ac:dyDescent="0.3">
      <c r="G842"/>
      <c r="J842"/>
      <c r="K842"/>
      <c r="N842"/>
      <c r="O842"/>
      <c r="P842"/>
      <c r="Q842"/>
      <c r="R842"/>
    </row>
    <row r="843" spans="7:18" x14ac:dyDescent="0.3">
      <c r="G843"/>
      <c r="J843"/>
      <c r="K843"/>
      <c r="N843"/>
      <c r="O843"/>
      <c r="P843"/>
      <c r="Q843"/>
      <c r="R843"/>
    </row>
    <row r="844" spans="7:18" x14ac:dyDescent="0.3">
      <c r="G844"/>
      <c r="J844"/>
      <c r="K844"/>
      <c r="N844"/>
      <c r="O844"/>
      <c r="P844"/>
      <c r="Q844"/>
      <c r="R844"/>
    </row>
    <row r="845" spans="7:18" x14ac:dyDescent="0.3">
      <c r="G845"/>
      <c r="J845"/>
      <c r="K845"/>
      <c r="N845"/>
      <c r="O845"/>
      <c r="P845"/>
      <c r="Q845"/>
      <c r="R845"/>
    </row>
    <row r="846" spans="7:18" x14ac:dyDescent="0.3">
      <c r="G846"/>
      <c r="J846"/>
      <c r="K846"/>
      <c r="N846"/>
      <c r="O846"/>
      <c r="P846"/>
      <c r="Q846"/>
      <c r="R846"/>
    </row>
    <row r="847" spans="7:18" x14ac:dyDescent="0.3">
      <c r="G847"/>
      <c r="J847"/>
      <c r="K847"/>
      <c r="N847"/>
      <c r="O847"/>
      <c r="P847"/>
      <c r="Q847"/>
      <c r="R847"/>
    </row>
    <row r="848" spans="7:18" x14ac:dyDescent="0.3">
      <c r="G848"/>
      <c r="J848"/>
      <c r="K848"/>
      <c r="N848"/>
      <c r="O848"/>
      <c r="P848"/>
      <c r="Q848"/>
      <c r="R848"/>
    </row>
    <row r="849" spans="7:18" x14ac:dyDescent="0.3">
      <c r="G849"/>
      <c r="J849"/>
      <c r="K849"/>
      <c r="N849"/>
      <c r="O849"/>
      <c r="P849"/>
      <c r="Q849"/>
      <c r="R849"/>
    </row>
    <row r="850" spans="7:18" x14ac:dyDescent="0.3">
      <c r="G850"/>
      <c r="J850"/>
      <c r="K850"/>
      <c r="N850"/>
      <c r="O850"/>
      <c r="P850"/>
      <c r="Q850"/>
      <c r="R850"/>
    </row>
    <row r="851" spans="7:18" x14ac:dyDescent="0.3">
      <c r="G851"/>
      <c r="J851"/>
      <c r="K851"/>
      <c r="N851"/>
      <c r="O851"/>
      <c r="P851"/>
      <c r="Q851"/>
      <c r="R851"/>
    </row>
    <row r="852" spans="7:18" x14ac:dyDescent="0.3">
      <c r="G852"/>
      <c r="J852"/>
      <c r="K852"/>
      <c r="N852"/>
      <c r="O852"/>
      <c r="P852"/>
      <c r="Q852"/>
      <c r="R852"/>
    </row>
    <row r="853" spans="7:18" x14ac:dyDescent="0.3">
      <c r="G853"/>
      <c r="J853"/>
      <c r="K853"/>
      <c r="N853"/>
      <c r="O853"/>
      <c r="P853"/>
      <c r="Q853"/>
      <c r="R853"/>
    </row>
    <row r="854" spans="7:18" x14ac:dyDescent="0.3">
      <c r="G854"/>
      <c r="J854"/>
      <c r="K854"/>
      <c r="N854"/>
      <c r="O854"/>
      <c r="P854"/>
      <c r="Q854"/>
      <c r="R854"/>
    </row>
    <row r="855" spans="7:18" x14ac:dyDescent="0.3">
      <c r="G855"/>
      <c r="J855"/>
      <c r="K855"/>
      <c r="N855"/>
      <c r="O855"/>
      <c r="P855"/>
      <c r="Q855"/>
      <c r="R855"/>
    </row>
    <row r="856" spans="7:18" x14ac:dyDescent="0.3">
      <c r="G856"/>
      <c r="J856"/>
      <c r="K856"/>
      <c r="N856"/>
      <c r="O856"/>
      <c r="P856"/>
      <c r="Q856"/>
      <c r="R856"/>
    </row>
    <row r="857" spans="7:18" x14ac:dyDescent="0.3">
      <c r="G857"/>
      <c r="J857"/>
      <c r="K857"/>
      <c r="N857"/>
      <c r="O857"/>
      <c r="P857"/>
      <c r="Q857"/>
      <c r="R857"/>
    </row>
    <row r="858" spans="7:18" x14ac:dyDescent="0.3">
      <c r="G858"/>
      <c r="J858"/>
      <c r="K858"/>
      <c r="N858"/>
      <c r="O858"/>
      <c r="P858"/>
      <c r="Q858"/>
      <c r="R858"/>
    </row>
    <row r="859" spans="7:18" x14ac:dyDescent="0.3">
      <c r="G859"/>
      <c r="J859"/>
      <c r="K859"/>
      <c r="N859"/>
      <c r="O859"/>
      <c r="P859"/>
      <c r="Q859"/>
      <c r="R859"/>
    </row>
    <row r="860" spans="7:18" x14ac:dyDescent="0.3">
      <c r="G860"/>
      <c r="J860"/>
      <c r="K860"/>
      <c r="N860"/>
      <c r="O860"/>
      <c r="P860"/>
      <c r="Q860"/>
      <c r="R860"/>
    </row>
    <row r="861" spans="7:18" x14ac:dyDescent="0.3">
      <c r="G861"/>
      <c r="J861"/>
      <c r="K861"/>
      <c r="N861"/>
      <c r="O861"/>
      <c r="P861"/>
      <c r="Q861"/>
      <c r="R861"/>
    </row>
    <row r="862" spans="7:18" x14ac:dyDescent="0.3">
      <c r="G862"/>
      <c r="J862"/>
      <c r="K862"/>
      <c r="N862"/>
      <c r="O862"/>
      <c r="P862"/>
      <c r="Q862"/>
      <c r="R862"/>
    </row>
    <row r="863" spans="7:18" x14ac:dyDescent="0.3">
      <c r="G863"/>
      <c r="J863"/>
      <c r="K863"/>
      <c r="N863"/>
      <c r="O863"/>
      <c r="P863"/>
      <c r="Q863"/>
      <c r="R863"/>
    </row>
    <row r="864" spans="7:18" x14ac:dyDescent="0.3">
      <c r="G864"/>
      <c r="J864"/>
      <c r="K864"/>
      <c r="N864"/>
      <c r="O864"/>
      <c r="P864"/>
      <c r="Q864"/>
      <c r="R864"/>
    </row>
    <row r="865" spans="7:18" x14ac:dyDescent="0.3">
      <c r="G865"/>
      <c r="J865"/>
      <c r="K865"/>
      <c r="N865"/>
      <c r="O865"/>
      <c r="P865"/>
      <c r="Q865"/>
      <c r="R865"/>
    </row>
    <row r="866" spans="7:18" x14ac:dyDescent="0.3">
      <c r="G866"/>
      <c r="J866"/>
      <c r="K866"/>
      <c r="N866"/>
      <c r="O866"/>
      <c r="P866"/>
      <c r="Q866"/>
      <c r="R866"/>
    </row>
    <row r="867" spans="7:18" x14ac:dyDescent="0.3">
      <c r="G867"/>
      <c r="J867"/>
      <c r="K867"/>
      <c r="N867"/>
      <c r="O867"/>
      <c r="P867"/>
      <c r="Q867"/>
      <c r="R867"/>
    </row>
    <row r="868" spans="7:18" x14ac:dyDescent="0.3">
      <c r="G868"/>
      <c r="J868"/>
      <c r="K868"/>
      <c r="N868"/>
      <c r="O868"/>
      <c r="P868"/>
      <c r="Q868"/>
      <c r="R868"/>
    </row>
    <row r="869" spans="7:18" x14ac:dyDescent="0.3">
      <c r="G869"/>
      <c r="J869"/>
      <c r="K869"/>
      <c r="N869"/>
      <c r="O869"/>
      <c r="P869"/>
      <c r="Q869"/>
      <c r="R869"/>
    </row>
    <row r="870" spans="7:18" x14ac:dyDescent="0.3">
      <c r="G870"/>
      <c r="J870"/>
      <c r="K870"/>
      <c r="N870"/>
      <c r="O870"/>
      <c r="P870"/>
      <c r="Q870"/>
      <c r="R870"/>
    </row>
    <row r="871" spans="7:18" x14ac:dyDescent="0.3">
      <c r="G871"/>
      <c r="J871"/>
      <c r="K871"/>
      <c r="N871"/>
      <c r="O871"/>
      <c r="P871"/>
      <c r="Q871"/>
      <c r="R871"/>
    </row>
    <row r="872" spans="7:18" x14ac:dyDescent="0.3">
      <c r="G872"/>
      <c r="J872"/>
      <c r="K872"/>
      <c r="N872"/>
      <c r="O872"/>
      <c r="P872"/>
      <c r="Q872"/>
      <c r="R872"/>
    </row>
    <row r="873" spans="7:18" x14ac:dyDescent="0.3">
      <c r="G873"/>
      <c r="J873"/>
      <c r="K873"/>
      <c r="N873"/>
      <c r="O873"/>
      <c r="P873"/>
      <c r="Q873"/>
      <c r="R873"/>
    </row>
    <row r="874" spans="7:18" x14ac:dyDescent="0.3">
      <c r="G874"/>
      <c r="J874"/>
      <c r="K874"/>
      <c r="N874"/>
      <c r="O874"/>
      <c r="P874"/>
      <c r="Q874"/>
      <c r="R874"/>
    </row>
    <row r="875" spans="7:18" x14ac:dyDescent="0.3">
      <c r="G875"/>
      <c r="J875"/>
      <c r="K875"/>
      <c r="N875"/>
      <c r="O875"/>
      <c r="P875"/>
      <c r="Q875"/>
      <c r="R875"/>
    </row>
    <row r="876" spans="7:18" x14ac:dyDescent="0.3">
      <c r="G876"/>
      <c r="J876"/>
      <c r="K876"/>
      <c r="N876"/>
      <c r="O876"/>
      <c r="P876"/>
      <c r="Q876"/>
      <c r="R876"/>
    </row>
    <row r="877" spans="7:18" x14ac:dyDescent="0.3">
      <c r="G877"/>
      <c r="J877"/>
      <c r="K877"/>
      <c r="N877"/>
      <c r="O877"/>
      <c r="P877"/>
      <c r="Q877"/>
      <c r="R877"/>
    </row>
    <row r="878" spans="7:18" x14ac:dyDescent="0.3">
      <c r="G878"/>
      <c r="J878"/>
      <c r="K878"/>
      <c r="N878"/>
      <c r="O878"/>
      <c r="P878"/>
      <c r="Q878"/>
      <c r="R878"/>
    </row>
    <row r="879" spans="7:18" x14ac:dyDescent="0.3">
      <c r="G879"/>
      <c r="J879"/>
      <c r="K879"/>
      <c r="N879"/>
      <c r="O879"/>
      <c r="P879"/>
      <c r="Q879"/>
      <c r="R879"/>
    </row>
    <row r="880" spans="7:18" x14ac:dyDescent="0.3">
      <c r="G880"/>
      <c r="J880"/>
      <c r="K880"/>
      <c r="N880"/>
      <c r="O880"/>
      <c r="P880"/>
      <c r="Q880"/>
      <c r="R880"/>
    </row>
    <row r="881" spans="7:18" x14ac:dyDescent="0.3">
      <c r="G881"/>
      <c r="J881"/>
      <c r="K881"/>
      <c r="N881"/>
      <c r="O881"/>
      <c r="P881"/>
      <c r="Q881"/>
      <c r="R881"/>
    </row>
    <row r="882" spans="7:18" x14ac:dyDescent="0.3">
      <c r="G882"/>
      <c r="J882"/>
      <c r="K882"/>
      <c r="N882"/>
      <c r="O882"/>
      <c r="P882"/>
      <c r="Q882"/>
      <c r="R882"/>
    </row>
    <row r="883" spans="7:18" x14ac:dyDescent="0.3">
      <c r="G883"/>
      <c r="J883"/>
      <c r="K883"/>
      <c r="N883"/>
      <c r="O883"/>
      <c r="P883"/>
      <c r="Q883"/>
      <c r="R883"/>
    </row>
    <row r="884" spans="7:18" x14ac:dyDescent="0.3">
      <c r="G884"/>
      <c r="J884"/>
      <c r="K884"/>
      <c r="N884"/>
      <c r="O884"/>
      <c r="P884"/>
      <c r="Q884"/>
      <c r="R884"/>
    </row>
    <row r="885" spans="7:18" x14ac:dyDescent="0.3">
      <c r="G885"/>
      <c r="J885"/>
      <c r="K885"/>
      <c r="N885"/>
      <c r="O885"/>
      <c r="P885"/>
      <c r="Q885"/>
      <c r="R885"/>
    </row>
    <row r="886" spans="7:18" x14ac:dyDescent="0.3">
      <c r="G886"/>
      <c r="J886"/>
      <c r="K886"/>
      <c r="N886"/>
      <c r="O886"/>
      <c r="P886"/>
      <c r="Q886"/>
      <c r="R886"/>
    </row>
    <row r="887" spans="7:18" x14ac:dyDescent="0.3">
      <c r="G887"/>
      <c r="J887"/>
      <c r="K887"/>
      <c r="N887"/>
      <c r="O887"/>
      <c r="P887"/>
      <c r="Q887"/>
      <c r="R887"/>
    </row>
    <row r="888" spans="7:18" x14ac:dyDescent="0.3">
      <c r="G888"/>
      <c r="J888"/>
      <c r="K888"/>
      <c r="N888"/>
      <c r="O888"/>
      <c r="P888"/>
      <c r="Q888"/>
      <c r="R888"/>
    </row>
    <row r="889" spans="7:18" x14ac:dyDescent="0.3">
      <c r="G889"/>
      <c r="J889"/>
      <c r="K889"/>
      <c r="N889"/>
      <c r="O889"/>
      <c r="P889"/>
      <c r="Q889"/>
      <c r="R889"/>
    </row>
    <row r="890" spans="7:18" x14ac:dyDescent="0.3">
      <c r="G890"/>
      <c r="J890"/>
      <c r="K890"/>
      <c r="N890"/>
      <c r="O890"/>
      <c r="P890"/>
      <c r="Q890"/>
      <c r="R890"/>
    </row>
    <row r="891" spans="7:18" x14ac:dyDescent="0.3">
      <c r="G891"/>
      <c r="J891"/>
      <c r="K891"/>
      <c r="N891"/>
      <c r="O891"/>
      <c r="P891"/>
      <c r="Q891"/>
      <c r="R891"/>
    </row>
    <row r="892" spans="7:18" x14ac:dyDescent="0.3">
      <c r="G892"/>
      <c r="J892"/>
      <c r="K892"/>
      <c r="N892"/>
      <c r="O892"/>
      <c r="P892"/>
      <c r="Q892"/>
      <c r="R892"/>
    </row>
    <row r="893" spans="7:18" x14ac:dyDescent="0.3">
      <c r="G893"/>
      <c r="J893"/>
      <c r="K893"/>
      <c r="N893"/>
      <c r="O893"/>
      <c r="P893"/>
      <c r="Q893"/>
      <c r="R893"/>
    </row>
    <row r="894" spans="7:18" x14ac:dyDescent="0.3">
      <c r="G894"/>
      <c r="J894"/>
      <c r="K894"/>
      <c r="N894"/>
      <c r="O894"/>
      <c r="P894"/>
      <c r="Q894"/>
      <c r="R894"/>
    </row>
    <row r="895" spans="7:18" x14ac:dyDescent="0.3">
      <c r="G895"/>
      <c r="J895"/>
      <c r="K895"/>
      <c r="N895"/>
      <c r="O895"/>
      <c r="P895"/>
      <c r="Q895"/>
      <c r="R895"/>
    </row>
    <row r="896" spans="7:18" x14ac:dyDescent="0.3">
      <c r="G896"/>
      <c r="J896"/>
      <c r="K896"/>
      <c r="N896"/>
      <c r="O896"/>
      <c r="P896"/>
      <c r="Q896"/>
      <c r="R896"/>
    </row>
    <row r="897" spans="7:18" x14ac:dyDescent="0.3">
      <c r="G897"/>
      <c r="J897"/>
      <c r="K897"/>
      <c r="N897"/>
      <c r="O897"/>
      <c r="P897"/>
      <c r="Q897"/>
      <c r="R897"/>
    </row>
    <row r="898" spans="7:18" x14ac:dyDescent="0.3">
      <c r="G898"/>
      <c r="J898"/>
      <c r="K898"/>
      <c r="N898"/>
      <c r="O898"/>
      <c r="P898"/>
      <c r="Q898"/>
      <c r="R898"/>
    </row>
    <row r="899" spans="7:18" x14ac:dyDescent="0.3">
      <c r="G899"/>
      <c r="J899"/>
      <c r="K899"/>
      <c r="N899"/>
      <c r="O899"/>
      <c r="P899"/>
      <c r="Q899"/>
      <c r="R899"/>
    </row>
    <row r="900" spans="7:18" x14ac:dyDescent="0.3">
      <c r="G900"/>
      <c r="J900"/>
      <c r="K900"/>
      <c r="N900"/>
      <c r="O900"/>
      <c r="P900"/>
      <c r="Q900"/>
      <c r="R900"/>
    </row>
    <row r="901" spans="7:18" x14ac:dyDescent="0.3">
      <c r="G901"/>
      <c r="J901"/>
      <c r="K901"/>
      <c r="N901"/>
      <c r="O901"/>
      <c r="P901"/>
      <c r="Q901"/>
      <c r="R901"/>
    </row>
    <row r="902" spans="7:18" x14ac:dyDescent="0.3">
      <c r="G902"/>
      <c r="J902"/>
      <c r="K902"/>
      <c r="N902"/>
      <c r="O902"/>
      <c r="P902"/>
      <c r="Q902"/>
      <c r="R902"/>
    </row>
    <row r="903" spans="7:18" x14ac:dyDescent="0.3">
      <c r="G903"/>
      <c r="J903"/>
      <c r="K903"/>
      <c r="N903"/>
      <c r="O903"/>
      <c r="P903"/>
      <c r="Q903"/>
      <c r="R903"/>
    </row>
    <row r="904" spans="7:18" x14ac:dyDescent="0.3">
      <c r="G904"/>
      <c r="J904"/>
      <c r="K904"/>
      <c r="N904"/>
      <c r="O904"/>
      <c r="P904"/>
      <c r="Q904"/>
      <c r="R904"/>
    </row>
    <row r="905" spans="7:18" x14ac:dyDescent="0.3">
      <c r="G905"/>
      <c r="J905"/>
      <c r="K905"/>
      <c r="N905"/>
      <c r="O905"/>
      <c r="P905"/>
      <c r="Q905"/>
      <c r="R905"/>
    </row>
    <row r="906" spans="7:18" x14ac:dyDescent="0.3">
      <c r="G906"/>
      <c r="J906"/>
      <c r="K906"/>
      <c r="N906"/>
      <c r="O906"/>
      <c r="P906"/>
      <c r="Q906"/>
      <c r="R906"/>
    </row>
    <row r="907" spans="7:18" x14ac:dyDescent="0.3">
      <c r="G907"/>
      <c r="J907"/>
      <c r="K907"/>
      <c r="N907"/>
      <c r="O907"/>
      <c r="P907"/>
      <c r="Q907"/>
      <c r="R907"/>
    </row>
    <row r="908" spans="7:18" x14ac:dyDescent="0.3">
      <c r="G908"/>
      <c r="J908"/>
      <c r="K908"/>
      <c r="N908"/>
      <c r="O908"/>
      <c r="P908"/>
      <c r="Q908"/>
      <c r="R908"/>
    </row>
    <row r="909" spans="7:18" x14ac:dyDescent="0.3">
      <c r="G909"/>
      <c r="J909"/>
      <c r="K909"/>
      <c r="N909"/>
      <c r="O909"/>
      <c r="P909"/>
      <c r="Q909"/>
      <c r="R909"/>
    </row>
    <row r="910" spans="7:18" x14ac:dyDescent="0.3">
      <c r="G910"/>
      <c r="J910"/>
      <c r="K910"/>
      <c r="N910"/>
      <c r="O910"/>
      <c r="P910"/>
      <c r="Q910"/>
      <c r="R910"/>
    </row>
    <row r="911" spans="7:18" x14ac:dyDescent="0.3">
      <c r="G911"/>
      <c r="J911"/>
      <c r="K911"/>
      <c r="N911"/>
      <c r="O911"/>
      <c r="P911"/>
      <c r="Q911"/>
      <c r="R911"/>
    </row>
    <row r="912" spans="7:18" x14ac:dyDescent="0.3">
      <c r="G912"/>
      <c r="J912"/>
      <c r="K912"/>
      <c r="N912"/>
      <c r="O912"/>
      <c r="P912"/>
      <c r="Q912"/>
      <c r="R912"/>
    </row>
    <row r="913" spans="7:18" x14ac:dyDescent="0.3">
      <c r="G913"/>
      <c r="J913"/>
      <c r="K913"/>
      <c r="N913"/>
      <c r="O913"/>
      <c r="P913"/>
      <c r="Q913"/>
      <c r="R913"/>
    </row>
    <row r="914" spans="7:18" x14ac:dyDescent="0.3">
      <c r="G914"/>
      <c r="J914"/>
      <c r="K914"/>
      <c r="N914"/>
      <c r="O914"/>
      <c r="P914"/>
      <c r="Q914"/>
      <c r="R914"/>
    </row>
    <row r="915" spans="7:18" x14ac:dyDescent="0.3">
      <c r="G915"/>
      <c r="J915"/>
      <c r="K915"/>
      <c r="N915"/>
      <c r="O915"/>
      <c r="P915"/>
      <c r="Q915"/>
      <c r="R915"/>
    </row>
    <row r="916" spans="7:18" x14ac:dyDescent="0.3">
      <c r="G916"/>
      <c r="J916"/>
      <c r="K916"/>
      <c r="N916"/>
      <c r="O916"/>
      <c r="P916"/>
      <c r="Q916"/>
      <c r="R916"/>
    </row>
    <row r="917" spans="7:18" x14ac:dyDescent="0.3">
      <c r="G917"/>
      <c r="J917"/>
      <c r="K917"/>
      <c r="N917"/>
      <c r="O917"/>
      <c r="P917"/>
      <c r="Q917"/>
      <c r="R917"/>
    </row>
    <row r="918" spans="7:18" x14ac:dyDescent="0.3">
      <c r="G918"/>
      <c r="J918"/>
      <c r="K918"/>
      <c r="N918"/>
      <c r="O918"/>
      <c r="P918"/>
      <c r="Q918"/>
      <c r="R918"/>
    </row>
    <row r="919" spans="7:18" x14ac:dyDescent="0.3">
      <c r="G919"/>
      <c r="J919"/>
      <c r="K919"/>
      <c r="N919"/>
      <c r="O919"/>
      <c r="P919"/>
      <c r="Q919"/>
      <c r="R919"/>
    </row>
    <row r="920" spans="7:18" x14ac:dyDescent="0.3">
      <c r="G920"/>
      <c r="J920"/>
      <c r="K920"/>
      <c r="N920"/>
      <c r="O920"/>
      <c r="P920"/>
      <c r="Q920"/>
      <c r="R920"/>
    </row>
    <row r="921" spans="7:18" x14ac:dyDescent="0.3">
      <c r="G921"/>
      <c r="J921"/>
      <c r="K921"/>
      <c r="N921"/>
      <c r="O921"/>
      <c r="P921"/>
      <c r="Q921"/>
      <c r="R921"/>
    </row>
    <row r="922" spans="7:18" x14ac:dyDescent="0.3">
      <c r="G922"/>
      <c r="J922"/>
      <c r="K922"/>
      <c r="N922"/>
      <c r="O922"/>
      <c r="P922"/>
      <c r="Q922"/>
      <c r="R922"/>
    </row>
    <row r="923" spans="7:18" x14ac:dyDescent="0.3">
      <c r="G923"/>
      <c r="J923"/>
      <c r="K923"/>
      <c r="N923"/>
      <c r="O923"/>
      <c r="P923"/>
      <c r="Q923"/>
      <c r="R923"/>
    </row>
    <row r="924" spans="7:18" x14ac:dyDescent="0.3">
      <c r="G924"/>
      <c r="J924"/>
      <c r="K924"/>
      <c r="N924"/>
      <c r="O924"/>
      <c r="P924"/>
      <c r="Q924"/>
      <c r="R924"/>
    </row>
    <row r="925" spans="7:18" x14ac:dyDescent="0.3">
      <c r="G925"/>
      <c r="J925"/>
      <c r="K925"/>
      <c r="N925"/>
      <c r="O925"/>
      <c r="P925"/>
      <c r="Q925"/>
      <c r="R925"/>
    </row>
    <row r="926" spans="7:18" x14ac:dyDescent="0.3">
      <c r="G926"/>
      <c r="J926"/>
      <c r="K926"/>
      <c r="N926"/>
      <c r="O926"/>
      <c r="P926"/>
      <c r="Q926"/>
      <c r="R926"/>
    </row>
    <row r="927" spans="7:18" x14ac:dyDescent="0.3">
      <c r="G927"/>
      <c r="J927"/>
      <c r="K927"/>
      <c r="N927"/>
      <c r="O927"/>
      <c r="P927"/>
      <c r="Q927"/>
      <c r="R927"/>
    </row>
    <row r="928" spans="7:18" x14ac:dyDescent="0.3">
      <c r="G928"/>
      <c r="J928"/>
      <c r="K928"/>
      <c r="N928"/>
      <c r="O928"/>
      <c r="P928"/>
      <c r="Q928"/>
      <c r="R928"/>
    </row>
    <row r="929" spans="7:18" x14ac:dyDescent="0.3">
      <c r="G929"/>
      <c r="J929"/>
      <c r="K929"/>
      <c r="N929"/>
      <c r="O929"/>
      <c r="P929"/>
      <c r="Q929"/>
      <c r="R929"/>
    </row>
    <row r="930" spans="7:18" x14ac:dyDescent="0.3">
      <c r="G930"/>
      <c r="J930"/>
      <c r="K930"/>
      <c r="N930"/>
      <c r="O930"/>
      <c r="P930"/>
      <c r="Q930"/>
      <c r="R930"/>
    </row>
    <row r="931" spans="7:18" x14ac:dyDescent="0.3">
      <c r="G931"/>
      <c r="J931"/>
      <c r="K931"/>
      <c r="N931"/>
      <c r="O931"/>
      <c r="P931"/>
      <c r="Q931"/>
      <c r="R931"/>
    </row>
    <row r="932" spans="7:18" x14ac:dyDescent="0.3">
      <c r="G932"/>
      <c r="J932"/>
      <c r="K932"/>
      <c r="N932"/>
      <c r="O932"/>
      <c r="P932"/>
      <c r="Q932"/>
      <c r="R932"/>
    </row>
    <row r="933" spans="7:18" x14ac:dyDescent="0.3">
      <c r="G933"/>
      <c r="J933"/>
      <c r="K933"/>
      <c r="N933"/>
      <c r="O933"/>
      <c r="P933"/>
      <c r="Q933"/>
      <c r="R933"/>
    </row>
    <row r="934" spans="7:18" x14ac:dyDescent="0.3">
      <c r="G934"/>
      <c r="J934"/>
      <c r="K934"/>
      <c r="N934"/>
      <c r="O934"/>
      <c r="P934"/>
      <c r="Q934"/>
      <c r="R934"/>
    </row>
    <row r="935" spans="7:18" x14ac:dyDescent="0.3">
      <c r="G935"/>
      <c r="J935"/>
      <c r="K935"/>
      <c r="N935"/>
      <c r="O935"/>
      <c r="P935"/>
      <c r="Q935"/>
      <c r="R935"/>
    </row>
    <row r="936" spans="7:18" x14ac:dyDescent="0.3">
      <c r="G936"/>
      <c r="J936"/>
      <c r="K936"/>
      <c r="N936"/>
      <c r="O936"/>
      <c r="P936"/>
      <c r="Q936"/>
      <c r="R936"/>
    </row>
    <row r="937" spans="7:18" x14ac:dyDescent="0.3">
      <c r="G937"/>
      <c r="J937"/>
      <c r="K937"/>
      <c r="N937"/>
      <c r="O937"/>
      <c r="P937"/>
      <c r="Q937"/>
      <c r="R937"/>
    </row>
    <row r="938" spans="7:18" x14ac:dyDescent="0.3">
      <c r="G938"/>
      <c r="J938"/>
      <c r="K938"/>
      <c r="N938"/>
      <c r="O938"/>
      <c r="P938"/>
      <c r="Q938"/>
      <c r="R938"/>
    </row>
    <row r="939" spans="7:18" x14ac:dyDescent="0.3">
      <c r="G939"/>
      <c r="J939"/>
      <c r="K939"/>
      <c r="N939"/>
      <c r="O939"/>
      <c r="P939"/>
      <c r="Q939"/>
      <c r="R939"/>
    </row>
    <row r="940" spans="7:18" x14ac:dyDescent="0.3">
      <c r="G940"/>
      <c r="J940"/>
      <c r="K940"/>
      <c r="N940"/>
      <c r="O940"/>
      <c r="P940"/>
      <c r="Q940"/>
      <c r="R940"/>
    </row>
    <row r="941" spans="7:18" x14ac:dyDescent="0.3">
      <c r="G941"/>
      <c r="J941"/>
      <c r="K941"/>
      <c r="N941"/>
      <c r="O941"/>
      <c r="P941"/>
      <c r="Q941"/>
      <c r="R941"/>
    </row>
    <row r="942" spans="7:18" x14ac:dyDescent="0.3">
      <c r="G942"/>
      <c r="J942"/>
      <c r="K942"/>
      <c r="N942"/>
      <c r="O942"/>
      <c r="P942"/>
      <c r="Q942"/>
      <c r="R942"/>
    </row>
    <row r="943" spans="7:18" x14ac:dyDescent="0.3">
      <c r="G943"/>
      <c r="J943"/>
      <c r="K943"/>
      <c r="N943"/>
      <c r="O943"/>
      <c r="P943"/>
      <c r="Q943"/>
      <c r="R943"/>
    </row>
    <row r="944" spans="7:18" x14ac:dyDescent="0.3">
      <c r="G944"/>
      <c r="J944"/>
      <c r="K944"/>
      <c r="N944"/>
      <c r="O944"/>
      <c r="P944"/>
      <c r="Q944"/>
      <c r="R944"/>
    </row>
    <row r="945" spans="7:18" x14ac:dyDescent="0.3">
      <c r="G945"/>
      <c r="J945"/>
      <c r="K945"/>
      <c r="N945"/>
      <c r="O945"/>
      <c r="P945"/>
      <c r="Q945"/>
      <c r="R945"/>
    </row>
    <row r="946" spans="7:18" x14ac:dyDescent="0.3">
      <c r="G946"/>
      <c r="J946"/>
      <c r="K946"/>
      <c r="N946"/>
      <c r="O946"/>
      <c r="P946"/>
      <c r="Q946"/>
      <c r="R946"/>
    </row>
    <row r="947" spans="7:18" x14ac:dyDescent="0.3">
      <c r="G947"/>
      <c r="J947"/>
      <c r="K947"/>
      <c r="N947"/>
      <c r="O947"/>
      <c r="P947"/>
      <c r="Q947"/>
      <c r="R947"/>
    </row>
    <row r="948" spans="7:18" x14ac:dyDescent="0.3">
      <c r="G948"/>
      <c r="J948"/>
      <c r="K948"/>
      <c r="N948"/>
      <c r="O948"/>
      <c r="P948"/>
      <c r="Q948"/>
      <c r="R948"/>
    </row>
    <row r="949" spans="7:18" x14ac:dyDescent="0.3">
      <c r="G949"/>
      <c r="J949"/>
      <c r="K949"/>
      <c r="N949"/>
      <c r="O949"/>
      <c r="P949"/>
      <c r="Q949"/>
      <c r="R949"/>
    </row>
    <row r="950" spans="7:18" x14ac:dyDescent="0.3">
      <c r="G950"/>
      <c r="J950"/>
      <c r="K950"/>
      <c r="N950"/>
      <c r="O950"/>
      <c r="P950"/>
      <c r="Q950"/>
      <c r="R950"/>
    </row>
    <row r="951" spans="7:18" x14ac:dyDescent="0.3">
      <c r="G951"/>
      <c r="J951"/>
      <c r="K951"/>
      <c r="N951"/>
      <c r="O951"/>
      <c r="P951"/>
      <c r="Q951"/>
      <c r="R951"/>
    </row>
    <row r="952" spans="7:18" x14ac:dyDescent="0.3">
      <c r="G952"/>
      <c r="J952"/>
      <c r="K952"/>
      <c r="N952"/>
      <c r="O952"/>
      <c r="P952"/>
      <c r="Q952"/>
      <c r="R952"/>
    </row>
    <row r="953" spans="7:18" x14ac:dyDescent="0.3">
      <c r="G953"/>
      <c r="J953"/>
      <c r="K953"/>
      <c r="N953"/>
      <c r="O953"/>
      <c r="P953"/>
      <c r="Q953"/>
      <c r="R953"/>
    </row>
    <row r="954" spans="7:18" x14ac:dyDescent="0.3">
      <c r="G954"/>
      <c r="J954"/>
      <c r="K954"/>
      <c r="N954"/>
      <c r="O954"/>
      <c r="P954"/>
      <c r="Q954"/>
      <c r="R954"/>
    </row>
    <row r="955" spans="7:18" x14ac:dyDescent="0.3">
      <c r="G955"/>
      <c r="J955"/>
      <c r="K955"/>
      <c r="N955"/>
      <c r="O955"/>
      <c r="P955"/>
      <c r="Q955"/>
      <c r="R955"/>
    </row>
    <row r="956" spans="7:18" x14ac:dyDescent="0.3">
      <c r="G956"/>
      <c r="J956"/>
      <c r="K956"/>
      <c r="N956"/>
      <c r="O956"/>
      <c r="P956"/>
      <c r="Q956"/>
      <c r="R956"/>
    </row>
    <row r="957" spans="7:18" x14ac:dyDescent="0.3">
      <c r="G957"/>
      <c r="J957"/>
      <c r="K957"/>
      <c r="N957"/>
      <c r="O957"/>
      <c r="P957"/>
      <c r="Q957"/>
      <c r="R957"/>
    </row>
    <row r="958" spans="7:18" x14ac:dyDescent="0.3">
      <c r="G958"/>
      <c r="J958"/>
      <c r="K958"/>
      <c r="N958"/>
      <c r="O958"/>
      <c r="P958"/>
      <c r="Q958"/>
      <c r="R958"/>
    </row>
    <row r="959" spans="7:18" x14ac:dyDescent="0.3">
      <c r="G959"/>
      <c r="J959"/>
      <c r="K959"/>
      <c r="N959"/>
      <c r="O959"/>
      <c r="P959"/>
      <c r="Q959"/>
      <c r="R959"/>
    </row>
    <row r="960" spans="7:18" x14ac:dyDescent="0.3">
      <c r="G960"/>
      <c r="J960"/>
      <c r="K960"/>
      <c r="N960"/>
      <c r="O960"/>
      <c r="P960"/>
      <c r="Q960"/>
      <c r="R960"/>
    </row>
    <row r="961" spans="7:18" x14ac:dyDescent="0.3">
      <c r="G961"/>
      <c r="J961"/>
      <c r="K961"/>
      <c r="N961"/>
      <c r="O961"/>
      <c r="P961"/>
      <c r="Q961"/>
      <c r="R961"/>
    </row>
    <row r="962" spans="7:18" x14ac:dyDescent="0.3">
      <c r="G962"/>
      <c r="J962"/>
      <c r="K962"/>
      <c r="N962"/>
      <c r="O962"/>
      <c r="P962"/>
      <c r="Q962"/>
      <c r="R962"/>
    </row>
    <row r="963" spans="7:18" x14ac:dyDescent="0.3">
      <c r="G963"/>
      <c r="J963"/>
      <c r="K963"/>
      <c r="N963"/>
      <c r="O963"/>
      <c r="P963"/>
      <c r="Q963"/>
      <c r="R963"/>
    </row>
    <row r="964" spans="7:18" x14ac:dyDescent="0.3">
      <c r="G964"/>
      <c r="J964"/>
      <c r="K964"/>
      <c r="N964"/>
      <c r="O964"/>
      <c r="P964"/>
      <c r="Q964"/>
      <c r="R964"/>
    </row>
    <row r="965" spans="7:18" x14ac:dyDescent="0.3">
      <c r="G965"/>
      <c r="J965"/>
      <c r="K965"/>
      <c r="N965"/>
      <c r="O965"/>
      <c r="P965"/>
      <c r="Q965"/>
      <c r="R965"/>
    </row>
    <row r="966" spans="7:18" x14ac:dyDescent="0.3">
      <c r="G966"/>
      <c r="J966"/>
      <c r="K966"/>
      <c r="N966"/>
      <c r="O966"/>
      <c r="P966"/>
      <c r="Q966"/>
      <c r="R966"/>
    </row>
    <row r="967" spans="7:18" x14ac:dyDescent="0.3">
      <c r="G967"/>
      <c r="J967"/>
      <c r="K967"/>
      <c r="N967"/>
      <c r="O967"/>
      <c r="P967"/>
      <c r="Q967"/>
      <c r="R967"/>
    </row>
    <row r="968" spans="7:18" x14ac:dyDescent="0.3">
      <c r="G968"/>
      <c r="J968"/>
      <c r="K968"/>
      <c r="N968"/>
      <c r="O968"/>
      <c r="P968"/>
      <c r="Q968"/>
      <c r="R968"/>
    </row>
    <row r="969" spans="7:18" x14ac:dyDescent="0.3">
      <c r="G969"/>
      <c r="J969"/>
      <c r="K969"/>
      <c r="N969"/>
      <c r="O969"/>
      <c r="P969"/>
      <c r="Q969"/>
      <c r="R969"/>
    </row>
    <row r="970" spans="7:18" x14ac:dyDescent="0.3">
      <c r="G970"/>
      <c r="J970"/>
      <c r="K970"/>
      <c r="N970"/>
      <c r="O970"/>
      <c r="P970"/>
      <c r="Q970"/>
      <c r="R970"/>
    </row>
    <row r="971" spans="7:18" x14ac:dyDescent="0.3">
      <c r="G971"/>
      <c r="J971"/>
      <c r="K971"/>
      <c r="N971"/>
      <c r="O971"/>
      <c r="P971"/>
      <c r="Q971"/>
      <c r="R971"/>
    </row>
    <row r="972" spans="7:18" x14ac:dyDescent="0.3">
      <c r="G972"/>
      <c r="J972"/>
      <c r="K972"/>
      <c r="N972"/>
      <c r="O972"/>
      <c r="P972"/>
      <c r="Q972"/>
      <c r="R972"/>
    </row>
    <row r="973" spans="7:18" x14ac:dyDescent="0.3">
      <c r="G973"/>
      <c r="J973"/>
      <c r="K973"/>
      <c r="N973"/>
      <c r="O973"/>
      <c r="P973"/>
      <c r="Q973"/>
      <c r="R973"/>
    </row>
    <row r="974" spans="7:18" x14ac:dyDescent="0.3">
      <c r="G974"/>
      <c r="J974"/>
      <c r="K974"/>
      <c r="N974"/>
      <c r="O974"/>
      <c r="P974"/>
      <c r="Q974"/>
      <c r="R974"/>
    </row>
    <row r="975" spans="7:18" x14ac:dyDescent="0.3">
      <c r="G975"/>
      <c r="J975"/>
      <c r="K975"/>
      <c r="N975"/>
      <c r="O975"/>
      <c r="P975"/>
      <c r="Q975"/>
      <c r="R975"/>
    </row>
    <row r="976" spans="7:18" x14ac:dyDescent="0.3">
      <c r="G976"/>
      <c r="J976"/>
      <c r="K976"/>
      <c r="N976"/>
      <c r="O976"/>
      <c r="P976"/>
      <c r="Q976"/>
      <c r="R976"/>
    </row>
    <row r="977" spans="7:18" x14ac:dyDescent="0.3">
      <c r="G977"/>
      <c r="J977"/>
      <c r="K977"/>
      <c r="N977"/>
      <c r="O977"/>
      <c r="P977"/>
      <c r="Q977"/>
      <c r="R977"/>
    </row>
    <row r="978" spans="7:18" x14ac:dyDescent="0.3">
      <c r="G978"/>
      <c r="J978"/>
      <c r="K978"/>
      <c r="N978"/>
      <c r="O978"/>
      <c r="P978"/>
      <c r="Q978"/>
      <c r="R978"/>
    </row>
    <row r="979" spans="7:18" x14ac:dyDescent="0.3">
      <c r="G979"/>
      <c r="J979"/>
      <c r="K979"/>
      <c r="N979"/>
      <c r="O979"/>
      <c r="P979"/>
      <c r="Q979"/>
      <c r="R979"/>
    </row>
    <row r="980" spans="7:18" x14ac:dyDescent="0.3">
      <c r="G980"/>
      <c r="J980"/>
      <c r="K980"/>
      <c r="N980"/>
      <c r="O980"/>
      <c r="P980"/>
      <c r="Q980"/>
      <c r="R980"/>
    </row>
    <row r="981" spans="7:18" x14ac:dyDescent="0.3">
      <c r="G981"/>
      <c r="J981"/>
      <c r="K981"/>
      <c r="N981"/>
      <c r="O981"/>
      <c r="P981"/>
      <c r="Q981"/>
      <c r="R981"/>
    </row>
    <row r="982" spans="7:18" x14ac:dyDescent="0.3">
      <c r="G982"/>
      <c r="J982"/>
      <c r="K982"/>
      <c r="N982"/>
      <c r="O982"/>
      <c r="P982"/>
      <c r="Q982"/>
      <c r="R982"/>
    </row>
    <row r="983" spans="7:18" x14ac:dyDescent="0.3">
      <c r="G983"/>
      <c r="J983"/>
      <c r="K983"/>
      <c r="N983"/>
      <c r="O983"/>
      <c r="P983"/>
      <c r="Q983"/>
      <c r="R983"/>
    </row>
    <row r="984" spans="7:18" x14ac:dyDescent="0.3">
      <c r="G984"/>
      <c r="J984"/>
      <c r="K984"/>
      <c r="N984"/>
      <c r="O984"/>
      <c r="P984"/>
      <c r="Q984"/>
      <c r="R984"/>
    </row>
    <row r="985" spans="7:18" x14ac:dyDescent="0.3">
      <c r="G985"/>
      <c r="J985"/>
      <c r="K985"/>
      <c r="N985"/>
      <c r="O985"/>
      <c r="P985"/>
      <c r="Q985"/>
      <c r="R985"/>
    </row>
    <row r="986" spans="7:18" x14ac:dyDescent="0.3">
      <c r="G986"/>
      <c r="J986"/>
      <c r="K986"/>
      <c r="N986"/>
      <c r="O986"/>
      <c r="P986"/>
      <c r="Q986"/>
      <c r="R986"/>
    </row>
    <row r="987" spans="7:18" x14ac:dyDescent="0.3">
      <c r="G987"/>
      <c r="J987"/>
      <c r="K987"/>
      <c r="N987"/>
      <c r="O987"/>
      <c r="P987"/>
      <c r="Q987"/>
      <c r="R987"/>
    </row>
    <row r="988" spans="7:18" x14ac:dyDescent="0.3">
      <c r="G988"/>
      <c r="J988"/>
      <c r="K988"/>
      <c r="N988"/>
      <c r="O988"/>
      <c r="P988"/>
      <c r="Q988"/>
      <c r="R988"/>
    </row>
    <row r="989" spans="7:18" x14ac:dyDescent="0.3">
      <c r="G989"/>
      <c r="J989"/>
      <c r="K989"/>
      <c r="N989"/>
      <c r="O989"/>
      <c r="P989"/>
      <c r="Q989"/>
      <c r="R989"/>
    </row>
    <row r="990" spans="7:18" x14ac:dyDescent="0.3">
      <c r="G990"/>
      <c r="J990"/>
      <c r="K990"/>
      <c r="N990"/>
      <c r="O990"/>
      <c r="P990"/>
      <c r="Q990"/>
      <c r="R990"/>
    </row>
    <row r="991" spans="7:18" x14ac:dyDescent="0.3">
      <c r="G991"/>
      <c r="J991"/>
      <c r="K991"/>
      <c r="N991"/>
      <c r="O991"/>
      <c r="P991"/>
      <c r="Q991"/>
      <c r="R991"/>
    </row>
    <row r="992" spans="7:18" x14ac:dyDescent="0.3">
      <c r="G992"/>
      <c r="J992"/>
      <c r="K992"/>
      <c r="N992"/>
      <c r="O992"/>
      <c r="P992"/>
      <c r="Q992"/>
      <c r="R992"/>
    </row>
    <row r="993" spans="7:18" x14ac:dyDescent="0.3">
      <c r="G993"/>
      <c r="J993"/>
      <c r="K993"/>
      <c r="N993"/>
      <c r="O993"/>
      <c r="P993"/>
      <c r="Q993"/>
      <c r="R993"/>
    </row>
    <row r="994" spans="7:18" x14ac:dyDescent="0.3">
      <c r="G994"/>
      <c r="J994"/>
      <c r="K994"/>
      <c r="N994"/>
      <c r="O994"/>
      <c r="P994"/>
      <c r="Q994"/>
      <c r="R994"/>
    </row>
    <row r="995" spans="7:18" x14ac:dyDescent="0.3">
      <c r="G995"/>
      <c r="J995"/>
      <c r="K995"/>
      <c r="N995"/>
      <c r="O995"/>
      <c r="P995"/>
      <c r="Q995"/>
      <c r="R995"/>
    </row>
    <row r="996" spans="7:18" x14ac:dyDescent="0.3">
      <c r="G996"/>
      <c r="J996"/>
      <c r="K996"/>
      <c r="N996"/>
      <c r="O996"/>
      <c r="P996"/>
      <c r="Q996"/>
      <c r="R996"/>
    </row>
    <row r="997" spans="7:18" x14ac:dyDescent="0.3">
      <c r="G997"/>
      <c r="J997"/>
      <c r="K997"/>
      <c r="N997"/>
      <c r="O997"/>
      <c r="P997"/>
      <c r="Q997"/>
      <c r="R997"/>
    </row>
    <row r="998" spans="7:18" x14ac:dyDescent="0.3">
      <c r="G998"/>
      <c r="J998"/>
      <c r="K998"/>
      <c r="N998"/>
      <c r="O998"/>
      <c r="P998"/>
      <c r="Q998"/>
      <c r="R998"/>
    </row>
    <row r="999" spans="7:18" x14ac:dyDescent="0.3">
      <c r="G999"/>
      <c r="J999"/>
      <c r="K999"/>
      <c r="N999"/>
      <c r="O999"/>
      <c r="P999"/>
      <c r="Q999"/>
      <c r="R999"/>
    </row>
    <row r="1000" spans="7:18" x14ac:dyDescent="0.3">
      <c r="G1000"/>
      <c r="J1000"/>
      <c r="K1000"/>
      <c r="N1000"/>
      <c r="O1000"/>
      <c r="P1000"/>
      <c r="Q1000"/>
      <c r="R1000"/>
    </row>
    <row r="1001" spans="7:18" x14ac:dyDescent="0.3">
      <c r="G1001"/>
      <c r="J1001"/>
      <c r="K1001"/>
      <c r="N1001"/>
      <c r="O1001"/>
      <c r="P1001"/>
      <c r="Q1001"/>
      <c r="R1001"/>
    </row>
    <row r="1002" spans="7:18" x14ac:dyDescent="0.3">
      <c r="G1002"/>
      <c r="J1002"/>
      <c r="K1002"/>
      <c r="N1002"/>
      <c r="O1002"/>
      <c r="P1002"/>
      <c r="Q1002"/>
      <c r="R1002"/>
    </row>
    <row r="1003" spans="7:18" x14ac:dyDescent="0.3">
      <c r="G1003"/>
      <c r="J1003"/>
      <c r="K1003"/>
      <c r="N1003"/>
      <c r="O1003"/>
      <c r="P1003"/>
      <c r="Q1003"/>
      <c r="R1003"/>
    </row>
    <row r="1004" spans="7:18" x14ac:dyDescent="0.3">
      <c r="G1004"/>
      <c r="J1004"/>
      <c r="K1004"/>
      <c r="N1004"/>
      <c r="O1004"/>
      <c r="P1004"/>
      <c r="Q1004"/>
      <c r="R1004"/>
    </row>
    <row r="1005" spans="7:18" x14ac:dyDescent="0.3">
      <c r="G1005"/>
      <c r="J1005"/>
      <c r="K1005"/>
      <c r="N1005"/>
      <c r="O1005"/>
      <c r="P1005"/>
      <c r="Q1005"/>
      <c r="R1005"/>
    </row>
    <row r="1006" spans="7:18" x14ac:dyDescent="0.3">
      <c r="G1006"/>
      <c r="J1006"/>
      <c r="K1006"/>
      <c r="N1006"/>
      <c r="O1006"/>
      <c r="P1006"/>
      <c r="Q1006"/>
      <c r="R1006"/>
    </row>
    <row r="1007" spans="7:18" x14ac:dyDescent="0.3">
      <c r="G1007"/>
      <c r="J1007"/>
      <c r="K1007"/>
      <c r="N1007"/>
      <c r="O1007"/>
      <c r="P1007"/>
      <c r="Q1007"/>
      <c r="R1007"/>
    </row>
    <row r="1008" spans="7:18" x14ac:dyDescent="0.3">
      <c r="G1008"/>
      <c r="J1008"/>
      <c r="K1008"/>
      <c r="N1008"/>
      <c r="O1008"/>
      <c r="P1008"/>
      <c r="Q1008"/>
      <c r="R1008"/>
    </row>
    <row r="1009" spans="7:18" x14ac:dyDescent="0.3">
      <c r="G1009"/>
      <c r="J1009"/>
      <c r="K1009"/>
      <c r="N1009"/>
      <c r="O1009"/>
      <c r="P1009"/>
      <c r="Q1009"/>
      <c r="R1009"/>
    </row>
    <row r="1010" spans="7:18" x14ac:dyDescent="0.3">
      <c r="G1010"/>
      <c r="J1010"/>
      <c r="K1010"/>
      <c r="N1010"/>
      <c r="O1010"/>
      <c r="P1010"/>
      <c r="Q1010"/>
      <c r="R1010"/>
    </row>
    <row r="1011" spans="7:18" x14ac:dyDescent="0.3">
      <c r="G1011"/>
      <c r="J1011"/>
      <c r="K1011"/>
      <c r="N1011"/>
      <c r="O1011"/>
      <c r="P1011"/>
      <c r="Q1011"/>
      <c r="R1011"/>
    </row>
    <row r="1012" spans="7:18" x14ac:dyDescent="0.3">
      <c r="G1012"/>
      <c r="J1012"/>
      <c r="K1012"/>
      <c r="N1012"/>
      <c r="O1012"/>
      <c r="P1012"/>
      <c r="Q1012"/>
      <c r="R1012"/>
    </row>
    <row r="1013" spans="7:18" x14ac:dyDescent="0.3">
      <c r="G1013"/>
      <c r="J1013"/>
      <c r="K1013"/>
      <c r="N1013"/>
      <c r="O1013"/>
      <c r="P1013"/>
      <c r="Q1013"/>
      <c r="R1013"/>
    </row>
    <row r="1014" spans="7:18" x14ac:dyDescent="0.3">
      <c r="G1014"/>
      <c r="J1014"/>
      <c r="K1014"/>
      <c r="N1014"/>
      <c r="O1014"/>
      <c r="P1014"/>
      <c r="Q1014"/>
      <c r="R1014"/>
    </row>
    <row r="1015" spans="7:18" x14ac:dyDescent="0.3">
      <c r="G1015"/>
      <c r="J1015"/>
      <c r="K1015"/>
      <c r="N1015"/>
      <c r="O1015"/>
      <c r="P1015"/>
      <c r="Q1015"/>
      <c r="R1015"/>
    </row>
    <row r="1016" spans="7:18" x14ac:dyDescent="0.3">
      <c r="G1016"/>
      <c r="J1016"/>
      <c r="K1016"/>
      <c r="N1016"/>
      <c r="O1016"/>
      <c r="P1016"/>
      <c r="Q1016"/>
      <c r="R1016"/>
    </row>
    <row r="1017" spans="7:18" x14ac:dyDescent="0.3">
      <c r="G1017"/>
      <c r="J1017"/>
      <c r="K1017"/>
      <c r="N1017"/>
      <c r="O1017"/>
      <c r="P1017"/>
      <c r="Q1017"/>
      <c r="R1017"/>
    </row>
    <row r="1018" spans="7:18" x14ac:dyDescent="0.3">
      <c r="G1018"/>
      <c r="J1018"/>
      <c r="K1018"/>
      <c r="N1018"/>
      <c r="O1018"/>
      <c r="P1018"/>
      <c r="Q1018"/>
      <c r="R1018"/>
    </row>
    <row r="1019" spans="7:18" x14ac:dyDescent="0.3">
      <c r="G1019"/>
      <c r="J1019"/>
      <c r="K1019"/>
      <c r="N1019"/>
      <c r="O1019"/>
      <c r="P1019"/>
      <c r="Q1019"/>
      <c r="R1019"/>
    </row>
    <row r="1020" spans="7:18" x14ac:dyDescent="0.3">
      <c r="G1020"/>
      <c r="J1020"/>
      <c r="K1020"/>
      <c r="N1020"/>
      <c r="O1020"/>
      <c r="P1020"/>
      <c r="Q1020"/>
      <c r="R1020"/>
    </row>
    <row r="1021" spans="7:18" x14ac:dyDescent="0.3">
      <c r="G1021"/>
      <c r="J1021"/>
      <c r="K1021"/>
      <c r="N1021"/>
      <c r="O1021"/>
      <c r="P1021"/>
      <c r="Q1021"/>
      <c r="R1021"/>
    </row>
    <row r="1022" spans="7:18" x14ac:dyDescent="0.3">
      <c r="G1022"/>
      <c r="J1022"/>
      <c r="K1022"/>
      <c r="N1022"/>
      <c r="O1022"/>
      <c r="P1022"/>
      <c r="Q1022"/>
      <c r="R1022"/>
    </row>
    <row r="1023" spans="7:18" x14ac:dyDescent="0.3">
      <c r="G1023"/>
      <c r="J1023"/>
      <c r="K1023"/>
      <c r="N1023"/>
      <c r="O1023"/>
      <c r="P1023"/>
      <c r="Q1023"/>
      <c r="R1023"/>
    </row>
    <row r="1024" spans="7:18" x14ac:dyDescent="0.3">
      <c r="G1024"/>
      <c r="J1024"/>
      <c r="K1024"/>
      <c r="N1024"/>
      <c r="O1024"/>
      <c r="P1024"/>
      <c r="Q1024"/>
      <c r="R1024"/>
    </row>
    <row r="1025" spans="7:18" x14ac:dyDescent="0.3">
      <c r="G1025"/>
      <c r="J1025"/>
      <c r="K1025"/>
      <c r="N1025"/>
      <c r="O1025"/>
      <c r="P1025"/>
      <c r="Q1025"/>
      <c r="R1025"/>
    </row>
    <row r="1026" spans="7:18" x14ac:dyDescent="0.3">
      <c r="G1026"/>
      <c r="J1026"/>
      <c r="K1026"/>
      <c r="N1026"/>
      <c r="O1026"/>
      <c r="P1026"/>
      <c r="Q1026"/>
      <c r="R1026"/>
    </row>
    <row r="1027" spans="7:18" x14ac:dyDescent="0.3">
      <c r="G1027"/>
      <c r="J1027"/>
      <c r="K1027"/>
      <c r="N1027"/>
      <c r="O1027"/>
      <c r="P1027"/>
      <c r="Q1027"/>
      <c r="R1027"/>
    </row>
    <row r="1028" spans="7:18" x14ac:dyDescent="0.3">
      <c r="G1028"/>
      <c r="J1028"/>
      <c r="K1028"/>
      <c r="N1028"/>
      <c r="O1028"/>
      <c r="P1028"/>
      <c r="Q1028"/>
      <c r="R1028"/>
    </row>
    <row r="1029" spans="7:18" x14ac:dyDescent="0.3">
      <c r="G1029"/>
      <c r="J1029"/>
      <c r="K1029"/>
      <c r="N1029"/>
      <c r="O1029"/>
      <c r="P1029"/>
      <c r="Q1029"/>
      <c r="R1029"/>
    </row>
    <row r="1030" spans="7:18" x14ac:dyDescent="0.3">
      <c r="G1030"/>
      <c r="J1030"/>
      <c r="K1030"/>
      <c r="N1030"/>
      <c r="O1030"/>
      <c r="P1030"/>
      <c r="Q1030"/>
      <c r="R1030"/>
    </row>
    <row r="1031" spans="7:18" x14ac:dyDescent="0.3">
      <c r="G1031"/>
      <c r="J1031"/>
      <c r="K1031"/>
      <c r="N1031"/>
      <c r="O1031"/>
      <c r="P1031"/>
      <c r="Q1031"/>
      <c r="R1031"/>
    </row>
    <row r="1032" spans="7:18" x14ac:dyDescent="0.3">
      <c r="G1032"/>
      <c r="J1032"/>
      <c r="K1032"/>
      <c r="N1032"/>
      <c r="O1032"/>
      <c r="P1032"/>
      <c r="Q1032"/>
      <c r="R1032"/>
    </row>
    <row r="1033" spans="7:18" x14ac:dyDescent="0.3">
      <c r="G1033"/>
      <c r="J1033"/>
      <c r="K1033"/>
      <c r="N1033"/>
      <c r="O1033"/>
      <c r="P1033"/>
      <c r="Q1033"/>
      <c r="R1033"/>
    </row>
    <row r="1034" spans="7:18" x14ac:dyDescent="0.3">
      <c r="G1034"/>
      <c r="J1034"/>
      <c r="K1034"/>
      <c r="N1034"/>
      <c r="O1034"/>
      <c r="P1034"/>
      <c r="Q1034"/>
      <c r="R1034"/>
    </row>
    <row r="1035" spans="7:18" x14ac:dyDescent="0.3">
      <c r="G1035"/>
      <c r="J1035"/>
      <c r="K1035"/>
      <c r="N1035"/>
      <c r="O1035"/>
      <c r="P1035"/>
      <c r="Q1035"/>
      <c r="R1035"/>
    </row>
    <row r="1036" spans="7:18" x14ac:dyDescent="0.3">
      <c r="G1036"/>
      <c r="J1036"/>
      <c r="K1036"/>
      <c r="N1036"/>
      <c r="O1036"/>
      <c r="P1036"/>
      <c r="Q1036"/>
      <c r="R1036"/>
    </row>
    <row r="1037" spans="7:18" x14ac:dyDescent="0.3">
      <c r="G1037"/>
      <c r="J1037"/>
      <c r="K1037"/>
      <c r="N1037"/>
      <c r="O1037"/>
      <c r="P1037"/>
      <c r="Q1037"/>
      <c r="R1037"/>
    </row>
    <row r="1038" spans="7:18" x14ac:dyDescent="0.3">
      <c r="G1038"/>
      <c r="J1038"/>
      <c r="K1038"/>
      <c r="N1038"/>
      <c r="O1038"/>
      <c r="P1038"/>
      <c r="Q1038"/>
      <c r="R1038"/>
    </row>
    <row r="1039" spans="7:18" x14ac:dyDescent="0.3">
      <c r="G1039"/>
      <c r="J1039"/>
      <c r="K1039"/>
      <c r="N1039"/>
      <c r="O1039"/>
      <c r="P1039"/>
      <c r="Q1039"/>
      <c r="R1039"/>
    </row>
    <row r="1040" spans="7:18" x14ac:dyDescent="0.3">
      <c r="G1040"/>
      <c r="J1040"/>
      <c r="K1040"/>
      <c r="N1040"/>
      <c r="O1040"/>
      <c r="P1040"/>
      <c r="Q1040"/>
      <c r="R1040"/>
    </row>
    <row r="1041" spans="7:18" x14ac:dyDescent="0.3">
      <c r="G1041"/>
      <c r="J1041"/>
      <c r="K1041"/>
      <c r="N1041"/>
      <c r="O1041"/>
      <c r="P1041"/>
      <c r="Q1041"/>
      <c r="R1041"/>
    </row>
    <row r="1042" spans="7:18" x14ac:dyDescent="0.3">
      <c r="G1042"/>
      <c r="J1042"/>
      <c r="K1042"/>
      <c r="N1042"/>
      <c r="O1042"/>
      <c r="P1042"/>
      <c r="Q1042"/>
      <c r="R1042"/>
    </row>
    <row r="1043" spans="7:18" x14ac:dyDescent="0.3">
      <c r="G1043"/>
      <c r="J1043"/>
      <c r="K1043"/>
      <c r="N1043"/>
      <c r="O1043"/>
      <c r="P1043"/>
      <c r="Q1043"/>
      <c r="R1043"/>
    </row>
    <row r="1044" spans="7:18" x14ac:dyDescent="0.3">
      <c r="G1044"/>
      <c r="J1044"/>
      <c r="K1044"/>
      <c r="N1044"/>
      <c r="O1044"/>
      <c r="P1044"/>
      <c r="Q1044"/>
      <c r="R1044"/>
    </row>
    <row r="1045" spans="7:18" x14ac:dyDescent="0.3">
      <c r="G1045"/>
      <c r="J1045"/>
      <c r="K1045"/>
      <c r="N1045"/>
      <c r="O1045"/>
      <c r="P1045"/>
      <c r="Q1045"/>
      <c r="R1045"/>
    </row>
    <row r="1046" spans="7:18" x14ac:dyDescent="0.3">
      <c r="G1046"/>
      <c r="J1046"/>
      <c r="K1046"/>
      <c r="N1046"/>
      <c r="O1046"/>
      <c r="P1046"/>
      <c r="Q1046"/>
      <c r="R1046"/>
    </row>
    <row r="1047" spans="7:18" x14ac:dyDescent="0.3">
      <c r="G1047"/>
      <c r="J1047"/>
      <c r="K1047"/>
      <c r="N1047"/>
      <c r="O1047"/>
      <c r="P1047"/>
      <c r="Q1047"/>
      <c r="R1047"/>
    </row>
    <row r="1048" spans="7:18" x14ac:dyDescent="0.3">
      <c r="G1048"/>
      <c r="J1048"/>
      <c r="K1048"/>
      <c r="N1048"/>
      <c r="O1048"/>
      <c r="P1048"/>
      <c r="Q1048"/>
      <c r="R1048"/>
    </row>
    <row r="1049" spans="7:18" x14ac:dyDescent="0.3">
      <c r="G1049"/>
      <c r="J1049"/>
      <c r="K1049"/>
      <c r="N1049"/>
      <c r="O1049"/>
      <c r="P1049"/>
      <c r="Q1049"/>
      <c r="R1049"/>
    </row>
    <row r="1050" spans="7:18" x14ac:dyDescent="0.3">
      <c r="G1050"/>
      <c r="J1050"/>
      <c r="K1050"/>
      <c r="N1050"/>
      <c r="O1050"/>
      <c r="P1050"/>
      <c r="Q1050"/>
      <c r="R1050"/>
    </row>
    <row r="1051" spans="7:18" x14ac:dyDescent="0.3">
      <c r="G1051"/>
      <c r="J1051"/>
      <c r="K1051"/>
      <c r="N1051"/>
      <c r="O1051"/>
      <c r="P1051"/>
      <c r="Q1051"/>
      <c r="R1051"/>
    </row>
    <row r="1052" spans="7:18" x14ac:dyDescent="0.3">
      <c r="G1052"/>
      <c r="J1052"/>
      <c r="K1052"/>
      <c r="N1052"/>
      <c r="O1052"/>
      <c r="P1052"/>
      <c r="Q1052"/>
      <c r="R1052"/>
    </row>
    <row r="1053" spans="7:18" x14ac:dyDescent="0.3">
      <c r="G1053"/>
      <c r="J1053"/>
      <c r="K1053"/>
      <c r="N1053"/>
      <c r="O1053"/>
      <c r="P1053"/>
      <c r="Q1053"/>
      <c r="R1053"/>
    </row>
    <row r="1054" spans="7:18" x14ac:dyDescent="0.3">
      <c r="G1054"/>
      <c r="J1054"/>
      <c r="K1054"/>
      <c r="N1054"/>
      <c r="O1054"/>
      <c r="P1054"/>
      <c r="Q1054"/>
      <c r="R1054"/>
    </row>
    <row r="1055" spans="7:18" x14ac:dyDescent="0.3">
      <c r="G1055"/>
      <c r="J1055"/>
      <c r="K1055"/>
      <c r="N1055"/>
      <c r="O1055"/>
      <c r="P1055"/>
      <c r="Q1055"/>
      <c r="R1055"/>
    </row>
    <row r="1056" spans="7:18" x14ac:dyDescent="0.3">
      <c r="G1056"/>
      <c r="J1056"/>
      <c r="K1056"/>
      <c r="N1056"/>
      <c r="O1056"/>
      <c r="P1056"/>
      <c r="Q1056"/>
      <c r="R1056"/>
    </row>
    <row r="1057" spans="7:18" x14ac:dyDescent="0.3">
      <c r="G1057"/>
      <c r="J1057"/>
      <c r="K1057"/>
      <c r="N1057"/>
      <c r="O1057"/>
      <c r="P1057"/>
      <c r="Q1057"/>
      <c r="R1057"/>
    </row>
    <row r="1058" spans="7:18" x14ac:dyDescent="0.3">
      <c r="G1058"/>
      <c r="J1058"/>
      <c r="K1058"/>
      <c r="N1058"/>
      <c r="O1058"/>
      <c r="P1058"/>
      <c r="Q1058"/>
      <c r="R1058"/>
    </row>
    <row r="1059" spans="7:18" x14ac:dyDescent="0.3">
      <c r="G1059"/>
      <c r="J1059"/>
      <c r="K1059"/>
      <c r="N1059"/>
      <c r="O1059"/>
      <c r="P1059"/>
      <c r="Q1059"/>
      <c r="R1059"/>
    </row>
  </sheetData>
  <mergeCells count="3">
    <mergeCell ref="A1:A2"/>
    <mergeCell ref="B1:B2"/>
    <mergeCell ref="F1:F2"/>
  </mergeCells>
  <conditionalFormatting sqref="N2">
    <cfRule type="cellIs" dxfId="43" priority="5" operator="greaterThan">
      <formula>$J$2</formula>
    </cfRule>
    <cfRule type="cellIs" dxfId="42" priority="6" operator="lessThan">
      <formula>$J$2</formula>
    </cfRule>
  </conditionalFormatting>
  <conditionalFormatting sqref="I2">
    <cfRule type="cellIs" dxfId="41" priority="3" operator="lessThan">
      <formula>$K$2</formula>
    </cfRule>
    <cfRule type="cellIs" dxfId="40" priority="4" operator="greaterThan">
      <formula>$K$2</formula>
    </cfRule>
  </conditionalFormatting>
  <conditionalFormatting sqref="L2">
    <cfRule type="cellIs" dxfId="39" priority="1" operator="lessThan">
      <formula>$M$2</formula>
    </cfRule>
    <cfRule type="cellIs" dxfId="38" priority="2" operator="greaterThan">
      <formula>$M$2</formula>
    </cfRule>
  </conditionalFormatting>
  <pageMargins left="0.7" right="0.7" top="0.75" bottom="0.75" header="0.3" footer="0.3"/>
  <pageSetup paperSize="9" orientation="portrait" r:id="rId1"/>
  <legacyDrawing r:id="rId2"/>
  <tableParts count="1">
    <tablePart r:id="rId3"/>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m">
    <tabColor theme="7" tint="-0.499984740745262"/>
  </sheetPr>
  <dimension ref="A1:AD4"/>
  <sheetViews>
    <sheetView showGridLines="0" zoomScale="70" zoomScaleNormal="70" workbookViewId="0">
      <pane xSplit="1" ySplit="4" topLeftCell="B5" activePane="bottomRight" state="frozen"/>
      <selection pane="topRight" activeCell="B1" sqref="B1"/>
      <selection pane="bottomLeft" activeCell="A5" sqref="A5"/>
      <selection pane="bottomRight" sqref="A1:A2"/>
    </sheetView>
  </sheetViews>
  <sheetFormatPr defaultColWidth="8.77734375" defaultRowHeight="14.4" x14ac:dyDescent="0.3"/>
  <cols>
    <col min="1" max="1" width="11.33203125" customWidth="1"/>
    <col min="2" max="24" width="9.21875" style="8" customWidth="1"/>
    <col min="25" max="30" width="9.21875" customWidth="1"/>
  </cols>
  <sheetData>
    <row r="1" spans="1:30" ht="15" customHeight="1" x14ac:dyDescent="0.3">
      <c r="A1" s="184" t="s">
        <v>129</v>
      </c>
      <c r="B1" s="188" t="s">
        <v>679</v>
      </c>
      <c r="C1" s="110" t="s">
        <v>29</v>
      </c>
      <c r="D1" s="110" t="s">
        <v>26</v>
      </c>
      <c r="E1" s="110" t="s">
        <v>676</v>
      </c>
      <c r="F1" s="110" t="s">
        <v>677</v>
      </c>
      <c r="G1" s="191" t="s">
        <v>640</v>
      </c>
      <c r="H1" s="111" t="s">
        <v>33</v>
      </c>
      <c r="I1" s="189" t="s">
        <v>665</v>
      </c>
      <c r="J1" s="85" t="s">
        <v>642</v>
      </c>
      <c r="K1" s="86" t="s">
        <v>643</v>
      </c>
      <c r="L1" s="190" t="s">
        <v>664</v>
      </c>
      <c r="M1" s="190"/>
      <c r="N1" s="187" t="s">
        <v>674</v>
      </c>
      <c r="O1" s="107" t="s">
        <v>27</v>
      </c>
      <c r="P1" s="108" t="s">
        <v>667</v>
      </c>
      <c r="Q1" s="108" t="s">
        <v>668</v>
      </c>
      <c r="R1" s="108" t="s">
        <v>47</v>
      </c>
      <c r="S1" s="108" t="s">
        <v>94</v>
      </c>
      <c r="T1" s="108" t="s">
        <v>69</v>
      </c>
      <c r="U1" s="108" t="s">
        <v>669</v>
      </c>
      <c r="V1" s="108" t="s">
        <v>670</v>
      </c>
      <c r="W1" s="108" t="s">
        <v>671</v>
      </c>
      <c r="X1" s="108" t="s">
        <v>672</v>
      </c>
      <c r="Y1" s="108" t="s">
        <v>673</v>
      </c>
      <c r="Z1" s="108" t="s">
        <v>666</v>
      </c>
    </row>
    <row r="2" spans="1:30" x14ac:dyDescent="0.3">
      <c r="A2" s="184"/>
      <c r="B2" s="185"/>
      <c r="C2" s="32"/>
      <c r="D2" s="32"/>
      <c r="E2" s="32"/>
      <c r="F2" s="32"/>
      <c r="G2" s="191"/>
      <c r="H2" s="56">
        <v>0.05</v>
      </c>
      <c r="I2" s="189"/>
      <c r="J2" s="56"/>
      <c r="K2" s="56"/>
      <c r="L2" s="190"/>
      <c r="M2" s="190"/>
      <c r="N2" s="187"/>
      <c r="O2" s="56"/>
      <c r="P2" s="56">
        <f>n-manova_g</f>
        <v>0</v>
      </c>
      <c r="Q2" s="56">
        <f>manova_g-1</f>
        <v>-1</v>
      </c>
      <c r="R2" s="105">
        <f>manova_a-(Ty_row-manova_b+1)/2</f>
        <v>-1</v>
      </c>
      <c r="S2" s="105">
        <f>IF(Ty_row*Ty_row+manova_b*manova_b&gt;5,SQRT((Ty_row*Ty_row*manova_b*manova_b-4)/(Ty_row*Ty_row+manova_b*manova_b-5)),1)</f>
        <v>1</v>
      </c>
      <c r="T2" s="105">
        <f>Ty_row*manova_b/2-1</f>
        <v>-1</v>
      </c>
      <c r="U2" s="109">
        <f>MIN(Ty_row, manova_b)</f>
        <v>-1</v>
      </c>
      <c r="V2" s="105">
        <f>MAX(Ty_row,manova_b)</f>
        <v>-1</v>
      </c>
      <c r="W2" s="109">
        <f>(ABS(Ty_row-manova_b)-1)/2</f>
        <v>0</v>
      </c>
      <c r="X2" s="109">
        <f>(manova_a-Ty_row-1)/2</f>
        <v>-0.5</v>
      </c>
      <c r="Y2" s="106" t="e">
        <f>(Ty_row+2*manova_m2)*(manova_b+2*manova_m2)/2/(2*manova_m2+1)/(manova_m2-1)</f>
        <v>#DIV/0!</v>
      </c>
      <c r="Z2" s="106" t="e">
        <f>(2+(Ty_row*manova_b+2)/(manova_d-1))/2/manova_m2</f>
        <v>#DIV/0!</v>
      </c>
    </row>
    <row r="3" spans="1:30" ht="15" customHeight="1" x14ac:dyDescent="0.3">
      <c r="A3" s="84" t="s">
        <v>641</v>
      </c>
      <c r="B3"/>
      <c r="C3"/>
      <c r="D3"/>
      <c r="E3"/>
      <c r="F3"/>
      <c r="G3"/>
      <c r="H3"/>
      <c r="I3"/>
      <c r="J3"/>
      <c r="K3"/>
      <c r="L3"/>
      <c r="M3"/>
      <c r="N3"/>
      <c r="O3"/>
      <c r="P3"/>
      <c r="Q3"/>
      <c r="R3"/>
      <c r="S3"/>
      <c r="T3"/>
      <c r="U3"/>
      <c r="V3"/>
      <c r="W3"/>
      <c r="X3"/>
    </row>
    <row r="4" spans="1:30" s="113" customFormat="1" ht="30" customHeight="1" x14ac:dyDescent="0.3">
      <c r="A4" s="112" t="s">
        <v>274</v>
      </c>
      <c r="B4"/>
      <c r="C4"/>
      <c r="D4"/>
      <c r="E4"/>
      <c r="F4"/>
      <c r="G4"/>
      <c r="H4"/>
      <c r="I4"/>
      <c r="J4"/>
      <c r="K4"/>
      <c r="L4"/>
      <c r="M4"/>
      <c r="N4"/>
      <c r="O4"/>
      <c r="P4"/>
      <c r="Q4"/>
      <c r="R4"/>
      <c r="S4"/>
      <c r="T4"/>
      <c r="U4"/>
      <c r="V4"/>
      <c r="W4"/>
      <c r="X4"/>
      <c r="Y4"/>
      <c r="Z4"/>
      <c r="AA4"/>
      <c r="AB4"/>
      <c r="AC4"/>
      <c r="AD4"/>
    </row>
  </sheetData>
  <mergeCells count="6">
    <mergeCell ref="N1:N2"/>
    <mergeCell ref="A1:A2"/>
    <mergeCell ref="B1:B2"/>
    <mergeCell ref="I1:I2"/>
    <mergeCell ref="L1:M2"/>
    <mergeCell ref="G1:G2"/>
  </mergeCells>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rrel">
    <tabColor theme="7" tint="-0.499984740745262"/>
  </sheetPr>
  <dimension ref="A1:M678"/>
  <sheetViews>
    <sheetView showGridLines="0" zoomScale="70" zoomScaleNormal="70" workbookViewId="0">
      <selection activeCell="A26" sqref="A26:A27"/>
    </sheetView>
  </sheetViews>
  <sheetFormatPr defaultColWidth="9.109375" defaultRowHeight="14.4" x14ac:dyDescent="0.3"/>
  <cols>
    <col min="1" max="13" width="9.21875" style="115" customWidth="1"/>
    <col min="14" max="16384" width="9.109375" style="115"/>
  </cols>
  <sheetData>
    <row r="1" spans="1:13" ht="15.6" x14ac:dyDescent="0.3">
      <c r="A1" s="192" t="s">
        <v>37</v>
      </c>
      <c r="B1" s="192"/>
    </row>
    <row r="2" spans="1:13" x14ac:dyDescent="0.3">
      <c r="A2" s="193" t="s">
        <v>106</v>
      </c>
      <c r="B2" s="196" t="s">
        <v>121</v>
      </c>
      <c r="C2" s="128" t="s">
        <v>97</v>
      </c>
      <c r="D2" s="75"/>
      <c r="E2" s="75"/>
      <c r="F2" s="75"/>
      <c r="G2" s="75"/>
      <c r="H2" s="75"/>
      <c r="I2" s="75"/>
      <c r="J2" s="75"/>
      <c r="K2" s="75"/>
      <c r="L2" s="75"/>
      <c r="M2" s="75"/>
    </row>
    <row r="3" spans="1:13" x14ac:dyDescent="0.3">
      <c r="A3" s="193"/>
      <c r="B3" s="196"/>
      <c r="C3" s="128" t="s">
        <v>98</v>
      </c>
      <c r="D3" s="75"/>
      <c r="E3" s="75"/>
      <c r="F3" s="75"/>
      <c r="G3" s="75"/>
      <c r="H3" s="75"/>
      <c r="I3" s="75"/>
      <c r="J3" s="75"/>
      <c r="K3" s="75"/>
      <c r="L3" s="75"/>
      <c r="M3" s="75"/>
    </row>
    <row r="4" spans="1:13" x14ac:dyDescent="0.3">
      <c r="A4" s="193"/>
      <c r="B4" s="197" t="s">
        <v>678</v>
      </c>
      <c r="C4" s="128" t="s">
        <v>29</v>
      </c>
      <c r="D4" s="128" t="s">
        <v>47</v>
      </c>
      <c r="E4" s="128" t="s">
        <v>99</v>
      </c>
      <c r="F4" s="128" t="s">
        <v>100</v>
      </c>
      <c r="G4" s="128" t="s">
        <v>109</v>
      </c>
      <c r="H4" s="128" t="s">
        <v>107</v>
      </c>
      <c r="I4" s="128" t="s">
        <v>108</v>
      </c>
      <c r="J4" s="128" t="s">
        <v>110</v>
      </c>
      <c r="K4" s="128" t="s">
        <v>111</v>
      </c>
      <c r="L4" s="128" t="s">
        <v>112</v>
      </c>
      <c r="M4" s="128" t="s">
        <v>113</v>
      </c>
    </row>
    <row r="5" spans="1:13" x14ac:dyDescent="0.3">
      <c r="A5" s="193"/>
      <c r="B5" s="197"/>
      <c r="C5" s="116">
        <v>3000</v>
      </c>
      <c r="D5" s="116" t="e">
        <f>CORREL($D$2:$M$2,$D$3:$M$3)</f>
        <v>#DIV/0!</v>
      </c>
      <c r="E5" s="128">
        <f t="array" ref="E5:L5">MultipleRegression($D$3:$M$3,$D$2:$M$2)</f>
        <v>0</v>
      </c>
      <c r="F5" s="128">
        <v>0</v>
      </c>
      <c r="G5" s="117">
        <v>0</v>
      </c>
      <c r="H5" s="128">
        <v>0</v>
      </c>
      <c r="I5" s="128">
        <v>0</v>
      </c>
      <c r="J5" s="128">
        <v>0</v>
      </c>
      <c r="K5" s="128">
        <v>0</v>
      </c>
      <c r="L5" s="128">
        <v>0</v>
      </c>
      <c r="M5" s="128" t="e">
        <f>FDIST(J5,K5,L5)</f>
        <v>#NUM!</v>
      </c>
    </row>
    <row r="6" spans="1:13" x14ac:dyDescent="0.3">
      <c r="A6" s="193"/>
    </row>
    <row r="7" spans="1:13" x14ac:dyDescent="0.3">
      <c r="A7" s="193"/>
      <c r="B7" s="195" t="s">
        <v>104</v>
      </c>
      <c r="C7" s="128" t="s">
        <v>102</v>
      </c>
      <c r="D7" s="118" t="s">
        <v>105</v>
      </c>
      <c r="E7" s="128" t="s">
        <v>122</v>
      </c>
      <c r="F7" s="128" t="s">
        <v>123</v>
      </c>
    </row>
    <row r="8" spans="1:13" x14ac:dyDescent="0.3">
      <c r="A8" s="193"/>
      <c r="B8" s="195"/>
      <c r="C8" s="128" t="e">
        <f>0.5*LN((1+simple_r)/(1-simple_r))</f>
        <v>#DIV/0!</v>
      </c>
      <c r="D8" s="119">
        <v>0.95</v>
      </c>
      <c r="E8" s="117" t="e">
        <f>TANH(C8-NORMSINV((1+D8)/2)/SQRT(simple_n-3))</f>
        <v>#DIV/0!</v>
      </c>
      <c r="F8" s="117" t="e">
        <f>TANH(C8+NORMSINV((1+D8)/2)/SQRT(simple_n-3))</f>
        <v>#DIV/0!</v>
      </c>
    </row>
    <row r="9" spans="1:13" x14ac:dyDescent="0.3">
      <c r="A9" s="193"/>
    </row>
    <row r="10" spans="1:13" x14ac:dyDescent="0.3">
      <c r="A10" s="193"/>
      <c r="B10" s="194" t="s">
        <v>95</v>
      </c>
      <c r="C10" s="128" t="s">
        <v>33</v>
      </c>
      <c r="D10" s="128" t="s">
        <v>94</v>
      </c>
      <c r="E10" s="128" t="s">
        <v>38</v>
      </c>
      <c r="F10" s="128" t="s">
        <v>41</v>
      </c>
    </row>
    <row r="11" spans="1:13" x14ac:dyDescent="0.3">
      <c r="A11" s="193"/>
      <c r="B11" s="194"/>
      <c r="C11" s="119">
        <v>0.05</v>
      </c>
      <c r="D11" s="128" t="e">
        <f>ABS(SQRT(C5-2)*D5/SQRT(1-D5^2))</f>
        <v>#DIV/0!</v>
      </c>
      <c r="E11" s="117">
        <f>TINV(C11,C5-2)</f>
        <v>1.9607555832643921</v>
      </c>
      <c r="F11" s="128" t="e">
        <f>TDIST(D11,C5-2,2)</f>
        <v>#DIV/0!</v>
      </c>
    </row>
    <row r="12" spans="1:13" x14ac:dyDescent="0.3">
      <c r="A12" s="193"/>
    </row>
    <row r="13" spans="1:13" x14ac:dyDescent="0.3">
      <c r="A13" s="193"/>
      <c r="B13" s="195" t="s">
        <v>96</v>
      </c>
      <c r="C13" s="128" t="s">
        <v>101</v>
      </c>
      <c r="D13" s="128" t="s">
        <v>33</v>
      </c>
      <c r="E13" s="128" t="s">
        <v>103</v>
      </c>
      <c r="F13" s="128" t="s">
        <v>93</v>
      </c>
      <c r="G13" s="128" t="s">
        <v>38</v>
      </c>
      <c r="H13" s="128" t="s">
        <v>41</v>
      </c>
    </row>
    <row r="14" spans="1:13" x14ac:dyDescent="0.3">
      <c r="A14" s="193"/>
      <c r="B14" s="195"/>
      <c r="C14" s="119"/>
      <c r="D14" s="119">
        <v>0.05</v>
      </c>
      <c r="E14" s="128">
        <f>0.5*LN((1+C14)/(1-C14))</f>
        <v>0</v>
      </c>
      <c r="F14" s="128" t="e">
        <f>ABS(SQRT(simple_n-3)*(C8-E14-C14/2/(simple_n-1)))</f>
        <v>#DIV/0!</v>
      </c>
      <c r="G14" s="117">
        <f>NORMSINV(1-D14/2)</f>
        <v>1.9599639845400536</v>
      </c>
      <c r="H14" s="128" t="e">
        <f>1-NORMSDIST(F14)</f>
        <v>#DIV/0!</v>
      </c>
    </row>
    <row r="17" spans="1:13" ht="15" customHeight="1" x14ac:dyDescent="0.3">
      <c r="A17" s="199" t="s">
        <v>167</v>
      </c>
      <c r="B17" s="205" t="s">
        <v>158</v>
      </c>
      <c r="C17" s="128" t="s">
        <v>29</v>
      </c>
      <c r="D17" s="128" t="s">
        <v>69</v>
      </c>
      <c r="E17" s="128" t="s">
        <v>47</v>
      </c>
      <c r="F17" s="128" t="s">
        <v>33</v>
      </c>
      <c r="G17" s="204" t="s">
        <v>157</v>
      </c>
      <c r="H17" s="120" t="s">
        <v>160</v>
      </c>
      <c r="I17" s="120" t="s">
        <v>159</v>
      </c>
      <c r="J17" s="120" t="s">
        <v>38</v>
      </c>
      <c r="K17" s="120" t="s">
        <v>41</v>
      </c>
    </row>
    <row r="18" spans="1:13" x14ac:dyDescent="0.3">
      <c r="A18" s="199"/>
      <c r="B18" s="205"/>
      <c r="C18" s="119"/>
      <c r="D18" s="119"/>
      <c r="E18" s="119"/>
      <c r="F18" s="119">
        <v>0.05</v>
      </c>
      <c r="G18" s="204"/>
      <c r="H18" s="117">
        <f>partial_n - partial_q - 2</f>
        <v>-2</v>
      </c>
      <c r="I18" s="128" t="e">
        <f>ABS(SQRT(partial_0_df) * partial_r /SQRT(1 - partial_r ^ 2))</f>
        <v>#NUM!</v>
      </c>
      <c r="J18" s="117" t="e">
        <f>TINV(F18, partial_0_df)</f>
        <v>#NUM!</v>
      </c>
      <c r="K18" s="128" t="e">
        <f>TDIST(partial_0_t,partial_0_df,2)</f>
        <v>#NUM!</v>
      </c>
    </row>
    <row r="19" spans="1:13" x14ac:dyDescent="0.3">
      <c r="A19" s="199"/>
    </row>
    <row r="20" spans="1:13" x14ac:dyDescent="0.3">
      <c r="A20" s="199"/>
      <c r="B20" s="206" t="s">
        <v>161</v>
      </c>
      <c r="C20" s="121" t="s">
        <v>101</v>
      </c>
      <c r="D20" s="121" t="s">
        <v>163</v>
      </c>
      <c r="E20" s="121" t="s">
        <v>162</v>
      </c>
      <c r="F20" s="121" t="s">
        <v>164</v>
      </c>
      <c r="G20" s="121" t="s">
        <v>38</v>
      </c>
      <c r="H20" s="121" t="s">
        <v>41</v>
      </c>
      <c r="I20" s="198" t="s">
        <v>104</v>
      </c>
      <c r="J20" s="122" t="s">
        <v>105</v>
      </c>
      <c r="K20" s="122" t="s">
        <v>122</v>
      </c>
      <c r="L20" s="122" t="s">
        <v>123</v>
      </c>
    </row>
    <row r="21" spans="1:13" x14ac:dyDescent="0.3">
      <c r="A21" s="199"/>
      <c r="B21" s="206"/>
      <c r="C21" s="119"/>
      <c r="D21" s="128">
        <f xml:space="preserve"> 0.5 * LN((1 + partial_r) / (1 -partial_r))</f>
        <v>0</v>
      </c>
      <c r="E21" s="128">
        <f xml:space="preserve"> 0.5 * LN((1 + partial_rho0) / (1 - partial_rho0))</f>
        <v>0</v>
      </c>
      <c r="F21" s="128" t="e">
        <v>#NUM!</v>
      </c>
      <c r="G21" s="117">
        <f>NORMSINV(1 - F18/2)</f>
        <v>1.9599639845400536</v>
      </c>
      <c r="H21" s="128" t="e">
        <f>(1-NORMSDIST(F21)) * 2</f>
        <v>#NUM!</v>
      </c>
      <c r="I21" s="198"/>
      <c r="J21" s="123">
        <f>1-F18</f>
        <v>0.95</v>
      </c>
      <c r="K21" s="117" t="e">
        <f>TANH(partial_ξ - G21 / SQRT(partial_n - partial_q - 3))</f>
        <v>#NUM!</v>
      </c>
      <c r="L21" s="117" t="e">
        <f>TANH(partial_ξ + G21 / SQRT(partial_n - partial_q - 3))</f>
        <v>#NUM!</v>
      </c>
    </row>
    <row r="22" spans="1:13" x14ac:dyDescent="0.3">
      <c r="B22" s="124"/>
    </row>
    <row r="25" spans="1:13" ht="15" customHeight="1" x14ac:dyDescent="0.3">
      <c r="A25" s="200" t="s">
        <v>116</v>
      </c>
      <c r="B25" s="200"/>
      <c r="G25" s="201" t="s">
        <v>165</v>
      </c>
      <c r="H25" s="201"/>
    </row>
    <row r="26" spans="1:13" ht="15" customHeight="1" x14ac:dyDescent="0.3">
      <c r="A26" s="202" t="s">
        <v>129</v>
      </c>
      <c r="B26" s="128" t="s">
        <v>29</v>
      </c>
      <c r="C26" s="128" t="s">
        <v>26</v>
      </c>
      <c r="D26" s="128" t="s">
        <v>47</v>
      </c>
      <c r="E26" s="128" t="s">
        <v>109</v>
      </c>
      <c r="F26" s="128" t="s">
        <v>110</v>
      </c>
      <c r="G26" s="128" t="s">
        <v>119</v>
      </c>
      <c r="H26" s="128" t="s">
        <v>111</v>
      </c>
      <c r="I26" s="128" t="s">
        <v>120</v>
      </c>
      <c r="J26" s="128" t="s">
        <v>112</v>
      </c>
      <c r="K26" s="128" t="s">
        <v>113</v>
      </c>
      <c r="L26" s="128" t="s">
        <v>33</v>
      </c>
    </row>
    <row r="27" spans="1:13" x14ac:dyDescent="0.3">
      <c r="A27" s="203"/>
      <c r="B27" s="116"/>
      <c r="C27" s="116"/>
      <c r="D27" s="116"/>
      <c r="E27" s="116"/>
      <c r="F27" s="116"/>
      <c r="G27" s="116"/>
      <c r="H27" s="116"/>
      <c r="I27" s="116"/>
      <c r="J27" s="116"/>
      <c r="K27" s="116" t="e">
        <f>FDIST(F27,H27,J27)</f>
        <v>#NUM!</v>
      </c>
      <c r="L27" s="119">
        <v>0.05</v>
      </c>
    </row>
    <row r="28" spans="1:13" x14ac:dyDescent="0.3">
      <c r="A28" s="125" t="s">
        <v>117</v>
      </c>
      <c r="B28" s="75"/>
      <c r="C28" s="75"/>
      <c r="D28" s="75"/>
      <c r="E28" s="75"/>
      <c r="F28" s="75"/>
      <c r="G28" s="75"/>
      <c r="H28" s="75"/>
      <c r="I28" s="75"/>
      <c r="J28" s="75"/>
      <c r="K28" s="75"/>
      <c r="L28" s="75"/>
      <c r="M28" s="75"/>
    </row>
    <row r="29" spans="1:13" s="128" customFormat="1" x14ac:dyDescent="0.3">
      <c r="A29" s="126" t="s">
        <v>118</v>
      </c>
      <c r="B29" s="75"/>
      <c r="C29" s="75"/>
      <c r="D29" s="75"/>
      <c r="E29" s="75"/>
      <c r="F29" s="75"/>
      <c r="G29" s="75"/>
      <c r="H29" s="75"/>
      <c r="I29" s="75"/>
      <c r="J29" s="75"/>
      <c r="K29" s="75"/>
      <c r="L29" s="75"/>
      <c r="M29" s="75"/>
    </row>
    <row r="30" spans="1:13" x14ac:dyDescent="0.3">
      <c r="A30" s="127" t="s">
        <v>131</v>
      </c>
      <c r="B30" s="75"/>
      <c r="C30" s="75"/>
      <c r="D30" s="75"/>
      <c r="E30" s="75"/>
      <c r="F30" s="75"/>
      <c r="G30" s="75"/>
      <c r="H30" s="75"/>
      <c r="I30" s="75"/>
      <c r="J30" s="75"/>
      <c r="K30" s="75"/>
      <c r="L30" s="75"/>
      <c r="M30" s="75"/>
    </row>
    <row r="31" spans="1:13" x14ac:dyDescent="0.3">
      <c r="A31" s="128" t="s">
        <v>115</v>
      </c>
      <c r="B31" s="75"/>
      <c r="C31" s="75"/>
      <c r="D31" s="75"/>
      <c r="E31" s="75"/>
      <c r="F31" s="75"/>
      <c r="G31" s="75"/>
      <c r="H31" s="75"/>
      <c r="I31" s="75"/>
      <c r="J31" s="75"/>
      <c r="K31" s="75"/>
      <c r="L31" s="75"/>
      <c r="M31" s="75"/>
    </row>
    <row r="32" spans="1:13" x14ac:dyDescent="0.3">
      <c r="A32" s="128" t="s">
        <v>166</v>
      </c>
      <c r="B32" s="75"/>
      <c r="C32" s="75"/>
      <c r="D32" s="75"/>
      <c r="E32" s="75"/>
      <c r="F32" s="75"/>
      <c r="G32" s="75"/>
      <c r="H32" s="75"/>
      <c r="I32" s="75"/>
      <c r="J32" s="75"/>
      <c r="K32" s="75"/>
      <c r="L32" s="75"/>
      <c r="M32" s="75"/>
    </row>
    <row r="33" spans="2:13" x14ac:dyDescent="0.3">
      <c r="B33" s="75"/>
      <c r="C33" s="75"/>
      <c r="D33" s="75"/>
      <c r="E33" s="75"/>
      <c r="F33" s="75"/>
      <c r="G33" s="75"/>
      <c r="H33" s="75"/>
      <c r="I33" s="75"/>
      <c r="J33" s="75"/>
      <c r="K33" s="75"/>
      <c r="L33" s="75"/>
      <c r="M33" s="75"/>
    </row>
    <row r="34" spans="2:13" x14ac:dyDescent="0.3">
      <c r="B34" s="75"/>
      <c r="C34" s="75"/>
      <c r="D34" s="75"/>
      <c r="E34" s="75"/>
      <c r="F34" s="75"/>
      <c r="G34" s="75"/>
      <c r="H34" s="75"/>
      <c r="I34" s="75"/>
      <c r="J34" s="75"/>
      <c r="K34" s="75"/>
      <c r="L34" s="75"/>
      <c r="M34" s="75"/>
    </row>
    <row r="35" spans="2:13" x14ac:dyDescent="0.3">
      <c r="B35" s="75"/>
      <c r="C35" s="75"/>
      <c r="D35" s="75"/>
      <c r="E35" s="75"/>
      <c r="F35" s="75"/>
      <c r="G35" s="75"/>
      <c r="H35" s="75"/>
      <c r="I35" s="75"/>
      <c r="J35" s="75"/>
      <c r="K35" s="75"/>
      <c r="L35" s="75"/>
      <c r="M35" s="75"/>
    </row>
    <row r="36" spans="2:13" x14ac:dyDescent="0.3">
      <c r="B36" s="75"/>
      <c r="C36" s="75"/>
      <c r="D36" s="75"/>
      <c r="E36" s="75"/>
      <c r="F36" s="75"/>
      <c r="G36" s="75"/>
      <c r="H36" s="75"/>
      <c r="I36" s="75"/>
      <c r="J36" s="75"/>
      <c r="K36" s="75"/>
      <c r="L36" s="75"/>
      <c r="M36" s="75"/>
    </row>
    <row r="37" spans="2:13" x14ac:dyDescent="0.3">
      <c r="B37" s="75"/>
      <c r="C37" s="75"/>
      <c r="D37" s="75"/>
      <c r="E37" s="75"/>
      <c r="F37" s="75"/>
      <c r="G37" s="75"/>
      <c r="H37" s="75"/>
      <c r="I37" s="75"/>
      <c r="J37" s="75"/>
      <c r="K37" s="75"/>
      <c r="L37" s="75"/>
      <c r="M37" s="75"/>
    </row>
    <row r="38" spans="2:13" x14ac:dyDescent="0.3">
      <c r="B38" s="75"/>
      <c r="C38" s="75"/>
      <c r="D38" s="75"/>
      <c r="E38" s="75"/>
      <c r="F38" s="75"/>
      <c r="G38" s="75"/>
      <c r="H38" s="75"/>
      <c r="I38" s="75"/>
      <c r="J38" s="75"/>
      <c r="K38" s="75"/>
      <c r="L38" s="75"/>
      <c r="M38" s="75"/>
    </row>
    <row r="39" spans="2:13" x14ac:dyDescent="0.3">
      <c r="B39" s="75"/>
      <c r="C39" s="75"/>
      <c r="D39" s="75"/>
      <c r="E39" s="75"/>
      <c r="F39" s="75"/>
      <c r="G39" s="75"/>
      <c r="H39" s="75"/>
      <c r="I39" s="75"/>
      <c r="J39" s="75"/>
      <c r="K39" s="75"/>
      <c r="L39" s="75"/>
      <c r="M39" s="75"/>
    </row>
    <row r="40" spans="2:13" x14ac:dyDescent="0.3">
      <c r="B40" s="75"/>
      <c r="C40" s="75"/>
      <c r="D40" s="75"/>
      <c r="E40" s="75"/>
      <c r="F40" s="75"/>
      <c r="G40" s="75"/>
      <c r="H40" s="75"/>
      <c r="I40" s="75"/>
      <c r="J40" s="75"/>
      <c r="K40" s="75"/>
      <c r="L40" s="75"/>
      <c r="M40" s="75"/>
    </row>
    <row r="41" spans="2:13" x14ac:dyDescent="0.3">
      <c r="B41" s="75"/>
      <c r="C41" s="75"/>
      <c r="D41" s="75"/>
      <c r="E41" s="75"/>
      <c r="F41" s="75"/>
      <c r="G41" s="75"/>
      <c r="H41" s="75"/>
      <c r="I41" s="75"/>
      <c r="J41" s="75"/>
      <c r="K41" s="75"/>
      <c r="L41" s="75"/>
      <c r="M41" s="75"/>
    </row>
    <row r="42" spans="2:13" x14ac:dyDescent="0.3">
      <c r="B42" s="75"/>
      <c r="C42" s="75"/>
      <c r="D42" s="75"/>
      <c r="E42" s="75"/>
      <c r="F42" s="75"/>
      <c r="G42" s="75"/>
      <c r="H42" s="75"/>
      <c r="I42" s="75"/>
      <c r="J42" s="75"/>
      <c r="K42" s="75"/>
      <c r="L42" s="75"/>
      <c r="M42" s="75"/>
    </row>
    <row r="43" spans="2:13" x14ac:dyDescent="0.3">
      <c r="B43" s="75"/>
      <c r="C43" s="75"/>
      <c r="D43" s="75"/>
      <c r="E43" s="75"/>
      <c r="F43" s="75"/>
      <c r="G43" s="75"/>
      <c r="H43" s="75"/>
      <c r="I43" s="75"/>
      <c r="J43" s="75"/>
      <c r="K43" s="75"/>
      <c r="L43" s="75"/>
      <c r="M43" s="75"/>
    </row>
    <row r="44" spans="2:13" x14ac:dyDescent="0.3">
      <c r="B44" s="75"/>
      <c r="C44" s="75"/>
      <c r="D44" s="75"/>
      <c r="E44" s="75"/>
      <c r="F44" s="75"/>
      <c r="G44" s="75"/>
      <c r="H44" s="75"/>
      <c r="I44" s="75"/>
      <c r="J44" s="75"/>
      <c r="K44" s="75"/>
      <c r="L44" s="75"/>
      <c r="M44" s="75"/>
    </row>
    <row r="45" spans="2:13" x14ac:dyDescent="0.3">
      <c r="B45" s="75"/>
      <c r="C45" s="75"/>
      <c r="D45" s="75"/>
      <c r="E45" s="75"/>
      <c r="F45" s="75"/>
      <c r="G45" s="75"/>
      <c r="H45" s="75"/>
      <c r="I45" s="75"/>
      <c r="J45" s="75"/>
      <c r="K45" s="75"/>
      <c r="L45" s="75"/>
      <c r="M45" s="75"/>
    </row>
    <row r="46" spans="2:13" x14ac:dyDescent="0.3">
      <c r="B46" s="75"/>
      <c r="C46" s="75"/>
      <c r="D46" s="75"/>
      <c r="E46" s="75"/>
      <c r="F46" s="75"/>
      <c r="G46" s="75"/>
      <c r="H46" s="75"/>
      <c r="I46" s="75"/>
      <c r="J46" s="75"/>
      <c r="K46" s="75"/>
      <c r="L46" s="75"/>
      <c r="M46" s="75"/>
    </row>
    <row r="47" spans="2:13" x14ac:dyDescent="0.3">
      <c r="B47" s="75"/>
      <c r="C47" s="75"/>
      <c r="D47" s="75"/>
      <c r="E47" s="75"/>
      <c r="F47" s="75"/>
      <c r="G47" s="75"/>
      <c r="H47" s="75"/>
      <c r="I47" s="75"/>
      <c r="J47" s="75"/>
      <c r="K47" s="75"/>
      <c r="L47" s="75"/>
      <c r="M47" s="75"/>
    </row>
    <row r="48" spans="2:13" x14ac:dyDescent="0.3">
      <c r="B48" s="75"/>
      <c r="C48" s="75"/>
      <c r="D48" s="75"/>
      <c r="E48" s="75"/>
      <c r="F48" s="75"/>
      <c r="G48" s="75"/>
      <c r="H48" s="75"/>
      <c r="I48" s="75"/>
      <c r="J48" s="75"/>
      <c r="K48" s="75"/>
      <c r="L48" s="75"/>
      <c r="M48" s="75"/>
    </row>
    <row r="49" spans="2:13" x14ac:dyDescent="0.3">
      <c r="B49" s="75"/>
      <c r="C49" s="75"/>
      <c r="D49" s="75"/>
      <c r="E49" s="75"/>
      <c r="F49" s="75"/>
      <c r="G49" s="75"/>
      <c r="H49" s="75"/>
      <c r="I49" s="75"/>
      <c r="J49" s="75"/>
      <c r="K49" s="75"/>
      <c r="L49" s="75"/>
      <c r="M49" s="75"/>
    </row>
    <row r="50" spans="2:13" x14ac:dyDescent="0.3">
      <c r="B50" s="75"/>
      <c r="C50" s="75"/>
      <c r="D50" s="75"/>
      <c r="E50" s="75"/>
      <c r="F50" s="75"/>
      <c r="G50" s="75"/>
      <c r="H50" s="75"/>
      <c r="I50" s="75"/>
      <c r="J50" s="75"/>
      <c r="K50" s="75"/>
      <c r="L50" s="75"/>
      <c r="M50" s="75"/>
    </row>
    <row r="51" spans="2:13" x14ac:dyDescent="0.3">
      <c r="B51" s="75"/>
      <c r="C51" s="75"/>
      <c r="D51" s="75"/>
      <c r="E51" s="75"/>
      <c r="F51" s="75"/>
      <c r="G51" s="75"/>
      <c r="H51" s="75"/>
      <c r="I51" s="75"/>
      <c r="J51" s="75"/>
      <c r="K51" s="75"/>
      <c r="L51" s="75"/>
      <c r="M51" s="75"/>
    </row>
    <row r="52" spans="2:13" x14ac:dyDescent="0.3">
      <c r="B52" s="75"/>
      <c r="C52" s="75"/>
      <c r="D52" s="75"/>
      <c r="E52" s="75"/>
      <c r="F52" s="75"/>
      <c r="G52" s="75"/>
      <c r="H52" s="75"/>
      <c r="I52" s="75"/>
      <c r="J52" s="75"/>
      <c r="K52" s="75"/>
      <c r="L52" s="75"/>
      <c r="M52" s="75"/>
    </row>
    <row r="53" spans="2:13" x14ac:dyDescent="0.3">
      <c r="B53" s="75"/>
      <c r="C53" s="75"/>
      <c r="D53" s="75"/>
      <c r="E53" s="75"/>
      <c r="F53" s="75"/>
      <c r="G53" s="75"/>
      <c r="H53" s="75"/>
      <c r="I53" s="75"/>
      <c r="J53" s="75"/>
      <c r="K53" s="75"/>
      <c r="L53" s="75"/>
      <c r="M53" s="75"/>
    </row>
    <row r="54" spans="2:13" x14ac:dyDescent="0.3">
      <c r="B54" s="75"/>
      <c r="C54" s="75"/>
      <c r="D54" s="75"/>
      <c r="E54" s="75"/>
      <c r="F54" s="75"/>
      <c r="G54" s="75"/>
      <c r="H54" s="75"/>
      <c r="I54" s="75"/>
      <c r="J54" s="75"/>
      <c r="K54" s="75"/>
      <c r="L54" s="75"/>
      <c r="M54" s="75"/>
    </row>
    <row r="55" spans="2:13" x14ac:dyDescent="0.3">
      <c r="B55" s="75"/>
      <c r="C55" s="75"/>
      <c r="D55" s="75"/>
      <c r="E55" s="75"/>
      <c r="F55" s="75"/>
      <c r="G55" s="75"/>
      <c r="H55" s="75"/>
      <c r="I55" s="75"/>
      <c r="J55" s="75"/>
      <c r="K55" s="75"/>
      <c r="L55" s="75"/>
      <c r="M55" s="75"/>
    </row>
    <row r="56" spans="2:13" x14ac:dyDescent="0.3">
      <c r="B56" s="75"/>
      <c r="C56" s="75"/>
      <c r="D56" s="75"/>
      <c r="E56" s="75"/>
      <c r="F56" s="75"/>
      <c r="G56" s="75"/>
      <c r="H56" s="75"/>
      <c r="I56" s="75"/>
      <c r="J56" s="75"/>
      <c r="K56" s="75"/>
      <c r="L56" s="75"/>
      <c r="M56" s="75"/>
    </row>
    <row r="57" spans="2:13" x14ac:dyDescent="0.3">
      <c r="B57" s="75"/>
      <c r="C57" s="75"/>
      <c r="D57" s="75"/>
      <c r="E57" s="75"/>
      <c r="F57" s="75"/>
      <c r="G57" s="75"/>
      <c r="H57" s="75"/>
      <c r="I57" s="75"/>
      <c r="J57" s="75"/>
      <c r="K57" s="75"/>
      <c r="L57" s="75"/>
      <c r="M57" s="75"/>
    </row>
    <row r="58" spans="2:13" x14ac:dyDescent="0.3">
      <c r="B58" s="75"/>
      <c r="C58" s="75"/>
      <c r="D58" s="75"/>
      <c r="E58" s="75"/>
      <c r="F58" s="75"/>
      <c r="G58" s="75"/>
      <c r="H58" s="75"/>
      <c r="I58" s="75"/>
      <c r="J58" s="75"/>
      <c r="K58" s="75"/>
      <c r="L58" s="75"/>
      <c r="M58" s="75"/>
    </row>
    <row r="59" spans="2:13" x14ac:dyDescent="0.3">
      <c r="B59" s="75"/>
      <c r="C59" s="75"/>
      <c r="D59" s="75"/>
      <c r="E59" s="75"/>
      <c r="F59" s="75"/>
      <c r="G59" s="75"/>
      <c r="H59" s="75"/>
      <c r="I59" s="75"/>
      <c r="J59" s="75"/>
      <c r="K59" s="75"/>
      <c r="L59" s="75"/>
      <c r="M59" s="75"/>
    </row>
    <row r="60" spans="2:13" x14ac:dyDescent="0.3">
      <c r="B60" s="75"/>
      <c r="C60" s="75"/>
      <c r="D60" s="75"/>
      <c r="E60" s="75"/>
      <c r="F60" s="75"/>
      <c r="G60" s="75"/>
      <c r="H60" s="75"/>
      <c r="I60" s="75"/>
      <c r="J60" s="75"/>
      <c r="K60" s="75"/>
      <c r="L60" s="75"/>
      <c r="M60" s="75"/>
    </row>
    <row r="61" spans="2:13" x14ac:dyDescent="0.3">
      <c r="B61" s="75"/>
      <c r="C61" s="75"/>
      <c r="D61" s="75"/>
      <c r="E61" s="75"/>
      <c r="F61" s="75"/>
      <c r="G61" s="75"/>
      <c r="H61" s="75"/>
      <c r="I61" s="75"/>
      <c r="J61" s="75"/>
      <c r="K61" s="75"/>
      <c r="L61" s="75"/>
      <c r="M61" s="75"/>
    </row>
    <row r="62" spans="2:13" x14ac:dyDescent="0.3">
      <c r="B62" s="75"/>
      <c r="C62" s="75"/>
      <c r="D62" s="75"/>
      <c r="E62" s="75"/>
      <c r="F62" s="75"/>
      <c r="G62" s="75"/>
      <c r="H62" s="75"/>
      <c r="I62" s="75"/>
      <c r="J62" s="75"/>
      <c r="K62" s="75"/>
      <c r="L62" s="75"/>
      <c r="M62" s="75"/>
    </row>
    <row r="63" spans="2:13" x14ac:dyDescent="0.3">
      <c r="B63" s="75"/>
      <c r="C63" s="75"/>
      <c r="D63" s="75"/>
      <c r="E63" s="75"/>
      <c r="F63" s="75"/>
      <c r="G63" s="75"/>
      <c r="H63" s="75"/>
      <c r="I63" s="75"/>
      <c r="J63" s="75"/>
      <c r="K63" s="75"/>
      <c r="L63" s="75"/>
      <c r="M63" s="75"/>
    </row>
    <row r="64" spans="2:13" x14ac:dyDescent="0.3">
      <c r="B64" s="75"/>
      <c r="C64" s="75"/>
      <c r="D64" s="75"/>
      <c r="E64" s="75"/>
      <c r="F64" s="75"/>
      <c r="G64" s="75"/>
      <c r="H64" s="75"/>
      <c r="I64" s="75"/>
      <c r="J64" s="75"/>
      <c r="K64" s="75"/>
      <c r="L64" s="75"/>
      <c r="M64" s="75"/>
    </row>
    <row r="65" spans="2:13" x14ac:dyDescent="0.3">
      <c r="B65" s="75"/>
      <c r="C65" s="75"/>
      <c r="D65" s="75"/>
      <c r="E65" s="75"/>
      <c r="F65" s="75"/>
      <c r="G65" s="75"/>
      <c r="H65" s="75"/>
      <c r="I65" s="75"/>
      <c r="J65" s="75"/>
      <c r="K65" s="75"/>
      <c r="L65" s="75"/>
      <c r="M65" s="75"/>
    </row>
    <row r="66" spans="2:13" x14ac:dyDescent="0.3">
      <c r="B66" s="75"/>
      <c r="C66" s="75"/>
      <c r="D66" s="75"/>
      <c r="E66" s="75"/>
      <c r="F66" s="75"/>
      <c r="G66" s="75"/>
      <c r="H66" s="75"/>
      <c r="I66" s="75"/>
      <c r="J66" s="75"/>
      <c r="K66" s="75"/>
      <c r="L66" s="75"/>
      <c r="M66" s="75"/>
    </row>
    <row r="67" spans="2:13" x14ac:dyDescent="0.3">
      <c r="B67" s="75"/>
      <c r="C67" s="75"/>
      <c r="D67" s="75"/>
      <c r="E67" s="75"/>
      <c r="F67" s="75"/>
      <c r="G67" s="75"/>
      <c r="H67" s="75"/>
      <c r="I67" s="75"/>
      <c r="J67" s="75"/>
      <c r="K67" s="75"/>
      <c r="L67" s="75"/>
      <c r="M67" s="75"/>
    </row>
    <row r="68" spans="2:13" x14ac:dyDescent="0.3">
      <c r="B68" s="75"/>
      <c r="C68" s="75"/>
      <c r="D68" s="75"/>
      <c r="E68" s="75"/>
      <c r="F68" s="75"/>
      <c r="G68" s="75"/>
      <c r="H68" s="75"/>
      <c r="I68" s="75"/>
      <c r="J68" s="75"/>
      <c r="K68" s="75"/>
      <c r="L68" s="75"/>
      <c r="M68" s="75"/>
    </row>
    <row r="69" spans="2:13" x14ac:dyDescent="0.3">
      <c r="B69" s="75"/>
      <c r="C69" s="75"/>
      <c r="D69" s="75"/>
      <c r="E69" s="75"/>
      <c r="F69" s="75"/>
      <c r="G69" s="75"/>
      <c r="H69" s="75"/>
      <c r="I69" s="75"/>
      <c r="J69" s="75"/>
      <c r="K69" s="75"/>
      <c r="L69" s="75"/>
      <c r="M69" s="75"/>
    </row>
    <row r="70" spans="2:13" x14ac:dyDescent="0.3">
      <c r="B70" s="75"/>
      <c r="C70" s="75"/>
      <c r="D70" s="75"/>
      <c r="E70" s="75"/>
      <c r="F70" s="75"/>
      <c r="G70" s="75"/>
      <c r="H70" s="75"/>
      <c r="I70" s="75"/>
      <c r="J70" s="75"/>
      <c r="K70" s="75"/>
      <c r="L70" s="75"/>
      <c r="M70" s="75"/>
    </row>
    <row r="71" spans="2:13" x14ac:dyDescent="0.3">
      <c r="B71" s="75"/>
      <c r="C71" s="75"/>
      <c r="D71" s="75"/>
      <c r="E71" s="75"/>
      <c r="F71" s="75"/>
      <c r="G71" s="75"/>
      <c r="H71" s="75"/>
      <c r="I71" s="75"/>
      <c r="J71" s="75"/>
      <c r="K71" s="75"/>
      <c r="L71" s="75"/>
      <c r="M71" s="75"/>
    </row>
    <row r="72" spans="2:13" x14ac:dyDescent="0.3">
      <c r="B72" s="75"/>
      <c r="C72" s="75"/>
      <c r="D72" s="75"/>
      <c r="E72" s="75"/>
      <c r="F72" s="75"/>
      <c r="G72" s="75"/>
      <c r="H72" s="75"/>
      <c r="I72" s="75"/>
      <c r="J72" s="75"/>
      <c r="K72" s="75"/>
      <c r="L72" s="75"/>
      <c r="M72" s="75"/>
    </row>
    <row r="73" spans="2:13" x14ac:dyDescent="0.3">
      <c r="B73" s="75"/>
      <c r="C73" s="75"/>
      <c r="D73" s="75"/>
      <c r="E73" s="75"/>
      <c r="F73" s="75"/>
      <c r="G73" s="75"/>
      <c r="H73" s="75"/>
      <c r="I73" s="75"/>
      <c r="J73" s="75"/>
      <c r="K73" s="75"/>
      <c r="L73" s="75"/>
      <c r="M73" s="75"/>
    </row>
    <row r="74" spans="2:13" x14ac:dyDescent="0.3">
      <c r="B74" s="75"/>
      <c r="C74" s="75"/>
      <c r="D74" s="75"/>
      <c r="E74" s="75"/>
      <c r="F74" s="75"/>
      <c r="G74" s="75"/>
      <c r="H74" s="75"/>
      <c r="I74" s="75"/>
      <c r="J74" s="75"/>
      <c r="K74" s="75"/>
      <c r="L74" s="75"/>
      <c r="M74" s="75"/>
    </row>
    <row r="75" spans="2:13" x14ac:dyDescent="0.3">
      <c r="B75" s="75"/>
      <c r="C75" s="75"/>
      <c r="D75" s="75"/>
      <c r="E75" s="75"/>
      <c r="F75" s="75"/>
      <c r="G75" s="75"/>
      <c r="H75" s="75"/>
      <c r="I75" s="75"/>
      <c r="J75" s="75"/>
      <c r="K75" s="75"/>
      <c r="L75" s="75"/>
      <c r="M75" s="75"/>
    </row>
    <row r="76" spans="2:13" x14ac:dyDescent="0.3">
      <c r="B76" s="75"/>
      <c r="C76" s="75"/>
      <c r="D76" s="75"/>
      <c r="E76" s="75"/>
      <c r="F76" s="75"/>
      <c r="G76" s="75"/>
      <c r="H76" s="75"/>
      <c r="I76" s="75"/>
      <c r="J76" s="75"/>
      <c r="K76" s="75"/>
      <c r="L76" s="75"/>
      <c r="M76" s="75"/>
    </row>
    <row r="77" spans="2:13" x14ac:dyDescent="0.3">
      <c r="B77" s="75"/>
      <c r="C77" s="75"/>
      <c r="D77" s="75"/>
      <c r="E77" s="75"/>
      <c r="F77" s="75"/>
      <c r="G77" s="75"/>
      <c r="H77" s="75"/>
      <c r="I77" s="75"/>
      <c r="J77" s="75"/>
      <c r="K77" s="75"/>
      <c r="L77" s="75"/>
      <c r="M77" s="75"/>
    </row>
    <row r="78" spans="2:13" x14ac:dyDescent="0.3">
      <c r="B78" s="75"/>
      <c r="C78" s="75"/>
      <c r="D78" s="75"/>
      <c r="E78" s="75"/>
      <c r="F78" s="75"/>
      <c r="G78" s="75"/>
      <c r="H78" s="75"/>
      <c r="I78" s="75"/>
      <c r="J78" s="75"/>
      <c r="K78" s="75"/>
      <c r="L78" s="75"/>
      <c r="M78" s="75"/>
    </row>
    <row r="79" spans="2:13" x14ac:dyDescent="0.3">
      <c r="B79" s="75"/>
      <c r="C79" s="75"/>
      <c r="D79" s="75"/>
      <c r="E79" s="75"/>
      <c r="F79" s="75"/>
      <c r="G79" s="75"/>
      <c r="H79" s="75"/>
      <c r="I79" s="75"/>
      <c r="J79" s="75"/>
      <c r="K79" s="75"/>
      <c r="L79" s="75"/>
      <c r="M79" s="75"/>
    </row>
    <row r="80" spans="2:13" x14ac:dyDescent="0.3">
      <c r="B80" s="75"/>
      <c r="C80" s="75"/>
      <c r="D80" s="75"/>
      <c r="E80" s="75"/>
      <c r="F80" s="75"/>
      <c r="G80" s="75"/>
      <c r="H80" s="75"/>
      <c r="I80" s="75"/>
      <c r="J80" s="75"/>
      <c r="K80" s="75"/>
      <c r="L80" s="75"/>
      <c r="M80" s="75"/>
    </row>
    <row r="81" spans="1:13" x14ac:dyDescent="0.3">
      <c r="B81" s="75"/>
      <c r="C81" s="75"/>
      <c r="D81" s="75"/>
      <c r="E81" s="75"/>
      <c r="F81" s="75"/>
      <c r="G81" s="75"/>
      <c r="H81" s="75"/>
      <c r="I81" s="75"/>
      <c r="J81" s="75"/>
      <c r="K81" s="75"/>
      <c r="L81" s="75"/>
      <c r="M81" s="75"/>
    </row>
    <row r="82" spans="1:13" x14ac:dyDescent="0.3">
      <c r="B82" s="75"/>
      <c r="C82" s="75"/>
      <c r="D82" s="75"/>
      <c r="E82" s="75"/>
      <c r="F82" s="75"/>
      <c r="G82" s="75"/>
      <c r="H82" s="75"/>
      <c r="I82" s="75"/>
      <c r="J82" s="75"/>
      <c r="K82" s="75"/>
      <c r="L82" s="75"/>
      <c r="M82" s="75"/>
    </row>
    <row r="83" spans="1:13" x14ac:dyDescent="0.3">
      <c r="B83" s="75"/>
      <c r="C83" s="75"/>
      <c r="D83" s="75"/>
      <c r="E83" s="75"/>
      <c r="F83" s="75"/>
      <c r="G83" s="75"/>
      <c r="H83" s="75"/>
      <c r="I83" s="75"/>
      <c r="J83" s="75"/>
      <c r="K83" s="75"/>
      <c r="L83" s="75"/>
      <c r="M83" s="75"/>
    </row>
    <row r="84" spans="1:13" x14ac:dyDescent="0.3">
      <c r="A84" s="75"/>
      <c r="B84" s="75"/>
      <c r="C84" s="75"/>
      <c r="D84" s="75"/>
      <c r="E84" s="75"/>
      <c r="F84" s="75"/>
      <c r="G84" s="75"/>
      <c r="H84" s="75"/>
      <c r="I84" s="75"/>
      <c r="J84" s="75"/>
      <c r="K84" s="75"/>
      <c r="L84" s="75"/>
      <c r="M84" s="75"/>
    </row>
    <row r="85" spans="1:13" x14ac:dyDescent="0.3">
      <c r="A85" s="75"/>
      <c r="B85" s="75"/>
      <c r="C85" s="75"/>
      <c r="D85" s="75"/>
      <c r="E85" s="75"/>
      <c r="F85" s="75"/>
      <c r="G85" s="75"/>
      <c r="H85" s="75"/>
      <c r="I85" s="75"/>
      <c r="J85" s="75"/>
      <c r="K85" s="75"/>
      <c r="L85" s="75"/>
      <c r="M85" s="75"/>
    </row>
    <row r="86" spans="1:13" x14ac:dyDescent="0.3">
      <c r="A86" s="75"/>
      <c r="B86" s="75"/>
      <c r="C86" s="75"/>
      <c r="D86" s="75"/>
      <c r="E86" s="75"/>
      <c r="F86" s="75"/>
      <c r="G86" s="75"/>
      <c r="H86" s="75"/>
      <c r="I86" s="75"/>
      <c r="J86" s="75"/>
      <c r="K86" s="75"/>
      <c r="L86" s="75"/>
      <c r="M86" s="75"/>
    </row>
    <row r="87" spans="1:13" x14ac:dyDescent="0.3">
      <c r="A87" s="75"/>
      <c r="B87" s="75"/>
      <c r="C87" s="75"/>
      <c r="D87" s="75"/>
      <c r="E87" s="75"/>
      <c r="F87" s="75"/>
      <c r="G87" s="75"/>
      <c r="H87" s="75"/>
      <c r="I87" s="75"/>
      <c r="J87" s="75"/>
      <c r="K87" s="75"/>
      <c r="L87" s="75"/>
      <c r="M87" s="75"/>
    </row>
    <row r="88" spans="1:13" x14ac:dyDescent="0.3">
      <c r="A88" s="75"/>
      <c r="B88" s="75"/>
      <c r="C88" s="75"/>
      <c r="D88" s="75"/>
      <c r="E88" s="75"/>
      <c r="F88" s="75"/>
      <c r="G88" s="75"/>
      <c r="H88" s="75"/>
      <c r="I88" s="75"/>
      <c r="J88" s="75"/>
      <c r="K88" s="75"/>
      <c r="L88" s="75"/>
      <c r="M88" s="75"/>
    </row>
    <row r="89" spans="1:13" x14ac:dyDescent="0.3">
      <c r="A89" s="75"/>
      <c r="B89" s="75"/>
      <c r="C89" s="75"/>
      <c r="D89" s="75"/>
      <c r="E89" s="75"/>
      <c r="F89" s="75"/>
      <c r="G89" s="75"/>
      <c r="H89" s="75"/>
      <c r="I89" s="75"/>
      <c r="J89" s="75"/>
      <c r="K89" s="75"/>
      <c r="L89" s="75"/>
      <c r="M89" s="75"/>
    </row>
    <row r="90" spans="1:13" x14ac:dyDescent="0.3">
      <c r="A90" s="75"/>
      <c r="B90" s="75"/>
      <c r="C90" s="75"/>
      <c r="D90" s="75"/>
      <c r="E90" s="75"/>
      <c r="F90" s="75"/>
      <c r="G90" s="75"/>
      <c r="H90" s="75"/>
      <c r="I90" s="75"/>
      <c r="J90" s="75"/>
      <c r="K90" s="75"/>
      <c r="L90" s="75"/>
      <c r="M90" s="75"/>
    </row>
    <row r="91" spans="1:13" x14ac:dyDescent="0.3">
      <c r="A91" s="75"/>
      <c r="B91" s="75"/>
      <c r="C91" s="75"/>
      <c r="D91" s="75"/>
      <c r="E91" s="75"/>
      <c r="F91" s="75"/>
      <c r="G91" s="75"/>
      <c r="H91" s="75"/>
      <c r="I91" s="75"/>
      <c r="J91" s="75"/>
      <c r="K91" s="75"/>
      <c r="L91" s="75"/>
      <c r="M91" s="75"/>
    </row>
    <row r="92" spans="1:13" x14ac:dyDescent="0.3">
      <c r="A92" s="75"/>
      <c r="B92" s="75"/>
      <c r="C92" s="75"/>
      <c r="D92" s="75"/>
      <c r="E92" s="75"/>
      <c r="F92" s="75"/>
      <c r="G92" s="75"/>
      <c r="H92" s="75"/>
      <c r="I92" s="75"/>
      <c r="J92" s="75"/>
      <c r="K92" s="75"/>
      <c r="L92" s="75"/>
      <c r="M92" s="75"/>
    </row>
    <row r="93" spans="1:13" x14ac:dyDescent="0.3">
      <c r="A93" s="75"/>
      <c r="B93" s="75"/>
      <c r="C93" s="75"/>
      <c r="D93" s="75"/>
      <c r="E93" s="75"/>
      <c r="F93" s="75"/>
      <c r="G93" s="75"/>
      <c r="H93" s="75"/>
      <c r="I93" s="75"/>
      <c r="J93" s="75"/>
      <c r="K93" s="75"/>
      <c r="L93" s="75"/>
      <c r="M93" s="75"/>
    </row>
    <row r="94" spans="1:13" x14ac:dyDescent="0.3">
      <c r="A94" s="75"/>
      <c r="B94" s="75"/>
      <c r="C94" s="75"/>
      <c r="D94" s="75"/>
      <c r="E94" s="75"/>
      <c r="F94" s="75"/>
      <c r="G94" s="75"/>
      <c r="H94" s="75"/>
      <c r="I94" s="75"/>
      <c r="J94" s="75"/>
      <c r="K94" s="75"/>
      <c r="L94" s="75"/>
      <c r="M94" s="75"/>
    </row>
    <row r="95" spans="1:13" x14ac:dyDescent="0.3">
      <c r="A95" s="75"/>
      <c r="B95" s="75"/>
      <c r="C95" s="75"/>
      <c r="D95" s="75"/>
      <c r="E95" s="75"/>
      <c r="F95" s="75"/>
      <c r="G95" s="75"/>
      <c r="H95" s="75"/>
      <c r="I95" s="75"/>
      <c r="J95" s="75"/>
      <c r="K95" s="75"/>
      <c r="L95" s="75"/>
      <c r="M95" s="75"/>
    </row>
    <row r="96" spans="1:13" x14ac:dyDescent="0.3">
      <c r="A96" s="75"/>
      <c r="B96" s="75"/>
      <c r="C96" s="75"/>
      <c r="D96" s="75"/>
      <c r="E96" s="75"/>
      <c r="F96" s="75"/>
      <c r="G96" s="75"/>
      <c r="H96" s="75"/>
      <c r="I96" s="75"/>
      <c r="J96" s="75"/>
      <c r="K96" s="75"/>
      <c r="L96" s="75"/>
      <c r="M96" s="75"/>
    </row>
    <row r="97" spans="1:13" x14ac:dyDescent="0.3">
      <c r="A97" s="75"/>
      <c r="B97" s="75"/>
      <c r="C97" s="75"/>
      <c r="D97" s="75"/>
      <c r="E97" s="75"/>
      <c r="F97" s="75"/>
      <c r="G97" s="75"/>
      <c r="H97" s="75"/>
      <c r="I97" s="75"/>
      <c r="J97" s="75"/>
      <c r="K97" s="75"/>
      <c r="L97" s="75"/>
      <c r="M97" s="75"/>
    </row>
    <row r="98" spans="1:13" x14ac:dyDescent="0.3">
      <c r="A98" s="75"/>
      <c r="B98" s="75"/>
      <c r="C98" s="75"/>
      <c r="D98" s="75"/>
      <c r="E98" s="75"/>
      <c r="F98" s="75"/>
      <c r="G98" s="75"/>
      <c r="H98" s="75"/>
      <c r="I98" s="75"/>
      <c r="J98" s="75"/>
      <c r="K98" s="75"/>
      <c r="L98" s="75"/>
      <c r="M98" s="75"/>
    </row>
    <row r="99" spans="1:13" x14ac:dyDescent="0.3">
      <c r="A99" s="75"/>
      <c r="B99" s="75"/>
      <c r="C99" s="75"/>
      <c r="D99" s="75"/>
      <c r="E99" s="75"/>
      <c r="F99" s="75"/>
      <c r="G99" s="75"/>
      <c r="H99" s="75"/>
      <c r="I99" s="75"/>
      <c r="J99" s="75"/>
      <c r="K99" s="75"/>
      <c r="L99" s="75"/>
      <c r="M99" s="75"/>
    </row>
    <row r="100" spans="1:13" x14ac:dyDescent="0.3">
      <c r="A100" s="75"/>
      <c r="B100" s="75"/>
      <c r="C100" s="75"/>
      <c r="D100" s="75"/>
      <c r="E100" s="75"/>
      <c r="F100" s="75"/>
      <c r="G100" s="75"/>
      <c r="H100" s="75"/>
      <c r="I100" s="75"/>
      <c r="J100" s="75"/>
      <c r="K100" s="75"/>
      <c r="L100" s="75"/>
      <c r="M100" s="75"/>
    </row>
    <row r="101" spans="1:13" x14ac:dyDescent="0.3">
      <c r="A101" s="75"/>
      <c r="B101" s="75"/>
      <c r="C101" s="75"/>
      <c r="D101" s="75"/>
      <c r="E101" s="75"/>
      <c r="F101" s="75"/>
      <c r="G101" s="75"/>
      <c r="H101" s="75"/>
      <c r="I101" s="75"/>
      <c r="J101" s="75"/>
      <c r="K101" s="75"/>
      <c r="L101" s="75"/>
      <c r="M101" s="75"/>
    </row>
    <row r="102" spans="1:13" x14ac:dyDescent="0.3">
      <c r="A102" s="75"/>
      <c r="B102" s="75"/>
      <c r="C102" s="75"/>
      <c r="D102" s="75"/>
      <c r="E102" s="75"/>
      <c r="F102" s="75"/>
      <c r="G102" s="75"/>
      <c r="H102" s="75"/>
      <c r="I102" s="75"/>
      <c r="J102" s="75"/>
      <c r="K102" s="75"/>
      <c r="L102" s="75"/>
      <c r="M102" s="75"/>
    </row>
    <row r="103" spans="1:13" x14ac:dyDescent="0.3">
      <c r="A103" s="75"/>
      <c r="B103" s="75"/>
      <c r="C103" s="75"/>
      <c r="D103" s="75"/>
      <c r="E103" s="75"/>
      <c r="F103" s="75"/>
      <c r="G103" s="75"/>
      <c r="H103" s="75"/>
      <c r="I103" s="75"/>
      <c r="J103" s="75"/>
      <c r="K103" s="75"/>
      <c r="L103" s="75"/>
      <c r="M103" s="75"/>
    </row>
    <row r="104" spans="1:13" x14ac:dyDescent="0.3">
      <c r="A104" s="75"/>
      <c r="B104" s="75"/>
      <c r="C104" s="75"/>
      <c r="D104" s="75"/>
      <c r="E104" s="75"/>
      <c r="F104" s="75"/>
      <c r="G104" s="75"/>
      <c r="H104" s="75"/>
      <c r="I104" s="75"/>
      <c r="J104" s="75"/>
      <c r="K104" s="75"/>
      <c r="L104" s="75"/>
      <c r="M104" s="75"/>
    </row>
    <row r="105" spans="1:13" x14ac:dyDescent="0.3">
      <c r="A105" s="75"/>
      <c r="B105" s="75"/>
      <c r="C105" s="75"/>
      <c r="D105" s="75"/>
      <c r="E105" s="75"/>
      <c r="F105" s="75"/>
      <c r="G105" s="75"/>
      <c r="H105" s="75"/>
      <c r="I105" s="75"/>
      <c r="J105" s="75"/>
      <c r="K105" s="75"/>
      <c r="L105" s="75"/>
      <c r="M105" s="75"/>
    </row>
    <row r="106" spans="1:13" x14ac:dyDescent="0.3">
      <c r="A106" s="75"/>
      <c r="B106" s="75"/>
      <c r="C106" s="75"/>
      <c r="D106" s="75"/>
      <c r="E106" s="75"/>
      <c r="F106" s="75"/>
      <c r="G106" s="75"/>
      <c r="H106" s="75"/>
      <c r="I106" s="75"/>
      <c r="J106" s="75"/>
      <c r="K106" s="75"/>
      <c r="L106" s="75"/>
      <c r="M106" s="75"/>
    </row>
    <row r="107" spans="1:13" x14ac:dyDescent="0.3">
      <c r="A107" s="75"/>
      <c r="B107" s="75"/>
      <c r="C107" s="75"/>
      <c r="D107" s="75"/>
      <c r="E107" s="75"/>
      <c r="F107" s="75"/>
      <c r="G107" s="75"/>
      <c r="H107" s="75"/>
      <c r="I107" s="75"/>
      <c r="J107" s="75"/>
      <c r="K107" s="75"/>
      <c r="L107" s="75"/>
      <c r="M107" s="75"/>
    </row>
    <row r="108" spans="1:13" x14ac:dyDescent="0.3">
      <c r="A108" s="75"/>
      <c r="B108" s="75"/>
      <c r="C108" s="75"/>
      <c r="D108" s="75"/>
      <c r="E108" s="75"/>
      <c r="F108" s="75"/>
      <c r="G108" s="75"/>
      <c r="H108" s="75"/>
      <c r="I108" s="75"/>
      <c r="J108" s="75"/>
      <c r="K108" s="75"/>
      <c r="L108" s="75"/>
      <c r="M108" s="75"/>
    </row>
    <row r="109" spans="1:13" x14ac:dyDescent="0.3">
      <c r="A109" s="75"/>
      <c r="B109" s="75"/>
      <c r="C109" s="75"/>
      <c r="D109" s="75"/>
      <c r="E109" s="75"/>
      <c r="F109" s="75"/>
      <c r="G109" s="75"/>
      <c r="H109" s="75"/>
      <c r="I109" s="75"/>
      <c r="J109" s="75"/>
      <c r="K109" s="75"/>
      <c r="L109" s="75"/>
      <c r="M109" s="75"/>
    </row>
    <row r="110" spans="1:13" x14ac:dyDescent="0.3">
      <c r="A110" s="75"/>
      <c r="B110" s="75"/>
      <c r="C110" s="75"/>
      <c r="D110" s="75"/>
      <c r="E110" s="75"/>
      <c r="F110" s="75"/>
      <c r="G110" s="75"/>
      <c r="H110" s="75"/>
      <c r="I110" s="75"/>
      <c r="J110" s="75"/>
      <c r="K110" s="75"/>
      <c r="L110" s="75"/>
      <c r="M110" s="75"/>
    </row>
    <row r="111" spans="1:13" x14ac:dyDescent="0.3">
      <c r="A111" s="75"/>
      <c r="B111" s="75"/>
      <c r="C111" s="75"/>
      <c r="D111" s="75"/>
      <c r="E111" s="75"/>
      <c r="F111" s="75"/>
      <c r="G111" s="75"/>
      <c r="H111" s="75"/>
      <c r="I111" s="75"/>
      <c r="J111" s="75"/>
      <c r="K111" s="75"/>
      <c r="L111" s="75"/>
      <c r="M111" s="75"/>
    </row>
    <row r="112" spans="1:13" x14ac:dyDescent="0.3">
      <c r="A112" s="75"/>
      <c r="B112" s="75"/>
      <c r="C112" s="75"/>
      <c r="D112" s="75"/>
      <c r="E112" s="75"/>
      <c r="F112" s="75"/>
      <c r="G112" s="75"/>
      <c r="H112" s="75"/>
      <c r="I112" s="75"/>
      <c r="J112" s="75"/>
      <c r="K112" s="75"/>
      <c r="L112" s="75"/>
      <c r="M112" s="75"/>
    </row>
    <row r="113" spans="1:13" x14ac:dyDescent="0.3">
      <c r="A113" s="75"/>
      <c r="B113" s="75"/>
      <c r="C113" s="75"/>
      <c r="D113" s="75"/>
      <c r="E113" s="75"/>
      <c r="F113" s="75"/>
      <c r="G113" s="75"/>
      <c r="H113" s="75"/>
      <c r="I113" s="75"/>
      <c r="J113" s="75"/>
      <c r="K113" s="75"/>
      <c r="L113" s="75"/>
      <c r="M113" s="75"/>
    </row>
    <row r="114" spans="1:13" x14ac:dyDescent="0.3">
      <c r="A114" s="75"/>
      <c r="B114" s="75"/>
      <c r="C114" s="75"/>
      <c r="D114" s="75"/>
      <c r="E114" s="75"/>
      <c r="F114" s="75"/>
      <c r="G114" s="75"/>
      <c r="H114" s="75"/>
      <c r="I114" s="75"/>
      <c r="J114" s="75"/>
      <c r="K114" s="75"/>
      <c r="L114" s="75"/>
      <c r="M114" s="75"/>
    </row>
    <row r="115" spans="1:13" x14ac:dyDescent="0.3">
      <c r="A115" s="75"/>
      <c r="B115" s="75"/>
      <c r="C115" s="75"/>
      <c r="D115" s="75"/>
      <c r="E115" s="75"/>
      <c r="F115" s="75"/>
      <c r="G115" s="75"/>
      <c r="H115" s="75"/>
      <c r="I115" s="75"/>
      <c r="J115" s="75"/>
      <c r="K115" s="75"/>
      <c r="L115" s="75"/>
      <c r="M115" s="75"/>
    </row>
    <row r="116" spans="1:13" x14ac:dyDescent="0.3">
      <c r="A116" s="75"/>
      <c r="B116" s="75"/>
      <c r="C116" s="75"/>
      <c r="D116" s="75"/>
      <c r="E116" s="75"/>
      <c r="F116" s="75"/>
      <c r="G116" s="75"/>
      <c r="H116" s="75"/>
      <c r="I116" s="75"/>
      <c r="J116" s="75"/>
      <c r="K116" s="75"/>
      <c r="L116" s="75"/>
      <c r="M116" s="75"/>
    </row>
    <row r="117" spans="1:13" x14ac:dyDescent="0.3">
      <c r="A117" s="75"/>
      <c r="B117" s="75"/>
      <c r="C117" s="75"/>
      <c r="D117" s="75"/>
      <c r="E117" s="75"/>
      <c r="F117" s="75"/>
      <c r="G117" s="75"/>
      <c r="H117" s="75"/>
      <c r="I117" s="75"/>
      <c r="J117" s="75"/>
      <c r="K117" s="75"/>
      <c r="L117" s="75"/>
      <c r="M117" s="75"/>
    </row>
    <row r="118" spans="1:13" x14ac:dyDescent="0.3">
      <c r="A118" s="75"/>
      <c r="B118" s="75"/>
      <c r="C118" s="75"/>
      <c r="D118" s="75"/>
      <c r="E118" s="75"/>
      <c r="F118" s="75"/>
      <c r="G118" s="75"/>
      <c r="H118" s="75"/>
      <c r="I118" s="75"/>
      <c r="J118" s="75"/>
      <c r="K118" s="75"/>
      <c r="L118" s="75"/>
      <c r="M118" s="75"/>
    </row>
    <row r="119" spans="1:13" x14ac:dyDescent="0.3">
      <c r="A119" s="75"/>
      <c r="B119" s="75"/>
      <c r="C119" s="75"/>
      <c r="D119" s="75"/>
      <c r="E119" s="75"/>
      <c r="F119" s="75"/>
      <c r="G119" s="75"/>
      <c r="H119" s="75"/>
      <c r="I119" s="75"/>
      <c r="J119" s="75"/>
      <c r="K119" s="75"/>
      <c r="L119" s="75"/>
      <c r="M119" s="75"/>
    </row>
    <row r="120" spans="1:13" x14ac:dyDescent="0.3">
      <c r="A120" s="75"/>
      <c r="B120" s="75"/>
      <c r="C120" s="75"/>
      <c r="D120" s="75"/>
      <c r="E120" s="75"/>
      <c r="F120" s="75"/>
      <c r="G120" s="75"/>
      <c r="H120" s="75"/>
      <c r="I120" s="75"/>
      <c r="J120" s="75"/>
      <c r="K120" s="75"/>
      <c r="L120" s="75"/>
      <c r="M120" s="75"/>
    </row>
    <row r="121" spans="1:13" x14ac:dyDescent="0.3">
      <c r="A121" s="75"/>
      <c r="B121" s="75"/>
      <c r="C121" s="75"/>
      <c r="D121" s="75"/>
      <c r="E121" s="75"/>
      <c r="F121" s="75"/>
      <c r="G121" s="75"/>
      <c r="H121" s="75"/>
      <c r="I121" s="75"/>
      <c r="J121" s="75"/>
      <c r="K121" s="75"/>
      <c r="L121" s="75"/>
      <c r="M121" s="75"/>
    </row>
    <row r="122" spans="1:13" x14ac:dyDescent="0.3">
      <c r="A122" s="75"/>
      <c r="B122" s="75"/>
      <c r="C122" s="75"/>
      <c r="D122" s="75"/>
      <c r="E122" s="75"/>
      <c r="F122" s="75"/>
      <c r="G122" s="75"/>
      <c r="H122" s="75"/>
      <c r="I122" s="75"/>
      <c r="J122" s="75"/>
      <c r="K122" s="75"/>
      <c r="L122" s="75"/>
      <c r="M122" s="75"/>
    </row>
    <row r="123" spans="1:13" x14ac:dyDescent="0.3">
      <c r="A123" s="75"/>
      <c r="B123" s="75"/>
      <c r="C123" s="75"/>
      <c r="D123" s="75"/>
      <c r="E123" s="75"/>
      <c r="F123" s="75"/>
      <c r="G123" s="75"/>
      <c r="H123" s="75"/>
      <c r="I123" s="75"/>
      <c r="J123" s="75"/>
      <c r="K123" s="75"/>
      <c r="L123" s="75"/>
      <c r="M123" s="75"/>
    </row>
    <row r="124" spans="1:13" x14ac:dyDescent="0.3">
      <c r="A124" s="75"/>
      <c r="B124" s="75"/>
      <c r="C124" s="75"/>
      <c r="D124" s="75"/>
      <c r="E124" s="75"/>
      <c r="F124" s="75"/>
      <c r="G124" s="75"/>
      <c r="H124" s="75"/>
      <c r="I124" s="75"/>
      <c r="J124" s="75"/>
      <c r="K124" s="75"/>
      <c r="L124" s="75"/>
      <c r="M124" s="75"/>
    </row>
    <row r="125" spans="1:13" x14ac:dyDescent="0.3">
      <c r="A125" s="75"/>
      <c r="B125" s="75"/>
      <c r="C125" s="75"/>
      <c r="D125" s="75"/>
      <c r="E125" s="75"/>
      <c r="F125" s="75"/>
      <c r="G125" s="75"/>
      <c r="H125" s="75"/>
      <c r="I125" s="75"/>
      <c r="J125" s="75"/>
      <c r="K125" s="75"/>
      <c r="L125" s="75"/>
      <c r="M125" s="75"/>
    </row>
    <row r="126" spans="1:13" x14ac:dyDescent="0.3">
      <c r="A126" s="75"/>
      <c r="B126" s="75"/>
      <c r="C126" s="75"/>
      <c r="D126" s="75"/>
      <c r="E126" s="75"/>
      <c r="F126" s="75"/>
      <c r="G126" s="75"/>
      <c r="H126" s="75"/>
      <c r="I126" s="75"/>
      <c r="J126" s="75"/>
      <c r="K126" s="75"/>
      <c r="L126" s="75"/>
      <c r="M126" s="75"/>
    </row>
    <row r="127" spans="1:13" x14ac:dyDescent="0.3">
      <c r="A127" s="75"/>
      <c r="B127" s="75"/>
      <c r="C127" s="75"/>
      <c r="D127" s="75"/>
      <c r="E127" s="75"/>
      <c r="F127" s="75"/>
      <c r="G127" s="75"/>
      <c r="H127" s="75"/>
      <c r="I127" s="75"/>
      <c r="J127" s="75"/>
      <c r="K127" s="75"/>
      <c r="L127" s="75"/>
      <c r="M127" s="75"/>
    </row>
    <row r="128" spans="1:13" x14ac:dyDescent="0.3">
      <c r="A128" s="75"/>
      <c r="B128" s="75"/>
      <c r="C128" s="75"/>
      <c r="D128" s="75"/>
      <c r="E128" s="75"/>
      <c r="F128" s="75"/>
      <c r="G128" s="75"/>
      <c r="H128" s="75"/>
      <c r="I128" s="75"/>
      <c r="J128" s="75"/>
      <c r="K128" s="75"/>
      <c r="L128" s="75"/>
      <c r="M128" s="75"/>
    </row>
    <row r="129" spans="1:13" x14ac:dyDescent="0.3">
      <c r="A129" s="75"/>
      <c r="B129" s="75"/>
      <c r="C129" s="75"/>
      <c r="D129" s="75"/>
      <c r="E129" s="75"/>
      <c r="F129" s="75"/>
      <c r="G129" s="75"/>
      <c r="H129" s="75"/>
      <c r="I129" s="75"/>
      <c r="J129" s="75"/>
      <c r="K129" s="75"/>
      <c r="L129" s="75"/>
      <c r="M129" s="75"/>
    </row>
    <row r="130" spans="1:13" x14ac:dyDescent="0.3">
      <c r="A130" s="75"/>
      <c r="B130" s="75"/>
      <c r="C130" s="75"/>
      <c r="D130" s="75"/>
      <c r="E130" s="75"/>
      <c r="F130" s="75"/>
      <c r="G130" s="75"/>
      <c r="H130" s="75"/>
      <c r="I130" s="75"/>
      <c r="J130" s="75"/>
      <c r="K130" s="75"/>
      <c r="L130" s="75"/>
      <c r="M130" s="75"/>
    </row>
    <row r="131" spans="1:13" x14ac:dyDescent="0.3">
      <c r="A131" s="75"/>
      <c r="B131" s="75"/>
      <c r="C131" s="75"/>
      <c r="D131" s="75"/>
      <c r="E131" s="75"/>
      <c r="F131" s="75"/>
      <c r="G131" s="75"/>
      <c r="H131" s="75"/>
      <c r="I131" s="75"/>
      <c r="J131" s="75"/>
      <c r="K131" s="75"/>
      <c r="L131" s="75"/>
      <c r="M131" s="75"/>
    </row>
    <row r="132" spans="1:13" x14ac:dyDescent="0.3">
      <c r="A132" s="75"/>
      <c r="B132" s="75"/>
      <c r="C132" s="75"/>
      <c r="D132" s="75"/>
      <c r="E132" s="75"/>
      <c r="F132" s="75"/>
      <c r="G132" s="75"/>
      <c r="H132" s="75"/>
      <c r="I132" s="75"/>
      <c r="J132" s="75"/>
      <c r="K132" s="75"/>
      <c r="L132" s="75"/>
      <c r="M132" s="75"/>
    </row>
    <row r="133" spans="1:13" x14ac:dyDescent="0.3">
      <c r="A133" s="75"/>
      <c r="B133" s="75"/>
      <c r="C133" s="75"/>
      <c r="D133" s="75"/>
      <c r="E133" s="75"/>
      <c r="F133" s="75"/>
      <c r="G133" s="75"/>
      <c r="H133" s="75"/>
      <c r="I133" s="75"/>
      <c r="J133" s="75"/>
      <c r="K133" s="75"/>
      <c r="L133" s="75"/>
      <c r="M133" s="75"/>
    </row>
    <row r="134" spans="1:13" x14ac:dyDescent="0.3">
      <c r="A134" s="75"/>
      <c r="B134" s="75"/>
      <c r="C134" s="75"/>
      <c r="D134" s="75"/>
      <c r="E134" s="75"/>
      <c r="F134" s="75"/>
      <c r="G134" s="75"/>
      <c r="H134" s="75"/>
      <c r="I134" s="75"/>
      <c r="J134" s="75"/>
      <c r="K134" s="75"/>
      <c r="L134" s="75"/>
      <c r="M134" s="75"/>
    </row>
    <row r="135" spans="1:13" x14ac:dyDescent="0.3">
      <c r="A135" s="75"/>
      <c r="B135" s="75"/>
      <c r="C135" s="75"/>
      <c r="D135" s="75"/>
      <c r="E135" s="75"/>
      <c r="F135" s="75"/>
      <c r="G135" s="75"/>
      <c r="H135" s="75"/>
      <c r="I135" s="75"/>
      <c r="J135" s="75"/>
      <c r="K135" s="75"/>
      <c r="L135" s="75"/>
      <c r="M135" s="75"/>
    </row>
    <row r="136" spans="1:13" x14ac:dyDescent="0.3">
      <c r="A136" s="75"/>
      <c r="B136" s="75"/>
      <c r="C136" s="75"/>
      <c r="D136" s="75"/>
      <c r="E136" s="75"/>
      <c r="F136" s="75"/>
      <c r="G136" s="75"/>
      <c r="H136" s="75"/>
      <c r="I136" s="75"/>
      <c r="J136" s="75"/>
      <c r="K136" s="75"/>
      <c r="L136" s="75"/>
      <c r="M136" s="75"/>
    </row>
    <row r="137" spans="1:13" x14ac:dyDescent="0.3">
      <c r="A137" s="75"/>
      <c r="B137" s="75"/>
      <c r="C137" s="75"/>
      <c r="D137" s="75"/>
      <c r="E137" s="75"/>
      <c r="F137" s="75"/>
      <c r="G137" s="75"/>
      <c r="H137" s="75"/>
      <c r="I137" s="75"/>
      <c r="J137" s="75"/>
      <c r="K137" s="75"/>
      <c r="L137" s="75"/>
      <c r="M137" s="75"/>
    </row>
    <row r="138" spans="1:13" x14ac:dyDescent="0.3">
      <c r="A138" s="75"/>
      <c r="B138" s="75"/>
      <c r="C138" s="75"/>
      <c r="D138" s="75"/>
      <c r="E138" s="75"/>
      <c r="F138" s="75"/>
      <c r="G138" s="75"/>
      <c r="H138" s="75"/>
      <c r="I138" s="75"/>
      <c r="J138" s="75"/>
      <c r="K138" s="75"/>
      <c r="L138" s="75"/>
      <c r="M138" s="75"/>
    </row>
    <row r="139" spans="1:13" x14ac:dyDescent="0.3">
      <c r="A139" s="75"/>
      <c r="B139" s="75"/>
      <c r="C139" s="75"/>
      <c r="D139" s="75"/>
      <c r="E139" s="75"/>
      <c r="F139" s="75"/>
      <c r="G139" s="75"/>
      <c r="H139" s="75"/>
      <c r="I139" s="75"/>
      <c r="J139" s="75"/>
      <c r="K139" s="75"/>
      <c r="L139" s="75"/>
      <c r="M139" s="75"/>
    </row>
    <row r="140" spans="1:13" x14ac:dyDescent="0.3">
      <c r="A140" s="75"/>
      <c r="B140" s="75"/>
      <c r="C140" s="75"/>
      <c r="D140" s="75"/>
      <c r="E140" s="75"/>
      <c r="F140" s="75"/>
      <c r="G140" s="75"/>
      <c r="H140" s="75"/>
      <c r="I140" s="75"/>
      <c r="J140" s="75"/>
      <c r="K140" s="75"/>
      <c r="L140" s="75"/>
      <c r="M140" s="75"/>
    </row>
    <row r="141" spans="1:13" x14ac:dyDescent="0.3">
      <c r="A141" s="75"/>
      <c r="B141" s="75"/>
      <c r="C141" s="75"/>
      <c r="D141" s="75"/>
      <c r="E141" s="75"/>
      <c r="F141" s="75"/>
      <c r="G141" s="75"/>
      <c r="H141" s="75"/>
      <c r="I141" s="75"/>
      <c r="J141" s="75"/>
      <c r="K141" s="75"/>
      <c r="L141" s="75"/>
      <c r="M141" s="75"/>
    </row>
    <row r="142" spans="1:13" x14ac:dyDescent="0.3">
      <c r="A142" s="75"/>
      <c r="B142" s="75"/>
      <c r="C142" s="75"/>
      <c r="D142" s="75"/>
      <c r="E142" s="75"/>
      <c r="F142" s="75"/>
      <c r="G142" s="75"/>
      <c r="H142" s="75"/>
      <c r="I142" s="75"/>
      <c r="J142" s="75"/>
      <c r="K142" s="75"/>
      <c r="L142" s="75"/>
      <c r="M142" s="75"/>
    </row>
    <row r="143" spans="1:13" x14ac:dyDescent="0.3">
      <c r="A143" s="75"/>
      <c r="B143" s="75"/>
      <c r="C143" s="75"/>
      <c r="D143" s="75"/>
      <c r="E143" s="75"/>
      <c r="F143" s="75"/>
      <c r="G143" s="75"/>
      <c r="H143" s="75"/>
      <c r="I143" s="75"/>
      <c r="J143" s="75"/>
      <c r="K143" s="75"/>
      <c r="L143" s="75"/>
      <c r="M143" s="75"/>
    </row>
    <row r="144" spans="1:13" x14ac:dyDescent="0.3">
      <c r="A144" s="75"/>
      <c r="B144" s="75"/>
      <c r="C144" s="75"/>
      <c r="D144" s="75"/>
      <c r="E144" s="75"/>
      <c r="F144" s="75"/>
      <c r="G144" s="75"/>
      <c r="H144" s="75"/>
      <c r="I144" s="75"/>
      <c r="J144" s="75"/>
      <c r="K144" s="75"/>
      <c r="L144" s="75"/>
      <c r="M144" s="75"/>
    </row>
    <row r="145" spans="1:13" x14ac:dyDescent="0.3">
      <c r="A145" s="75"/>
      <c r="B145" s="75"/>
      <c r="C145" s="75"/>
      <c r="D145" s="75"/>
      <c r="E145" s="75"/>
      <c r="F145" s="75"/>
      <c r="G145" s="75"/>
      <c r="H145" s="75"/>
      <c r="I145" s="75"/>
      <c r="J145" s="75"/>
      <c r="K145" s="75"/>
      <c r="L145" s="75"/>
      <c r="M145" s="75"/>
    </row>
    <row r="146" spans="1:13" x14ac:dyDescent="0.3">
      <c r="A146" s="75"/>
      <c r="B146" s="75"/>
      <c r="C146" s="75"/>
      <c r="D146" s="75"/>
      <c r="E146" s="75"/>
      <c r="F146" s="75"/>
      <c r="G146" s="75"/>
      <c r="H146" s="75"/>
      <c r="I146" s="75"/>
      <c r="J146" s="75"/>
      <c r="K146" s="75"/>
      <c r="L146" s="75"/>
      <c r="M146" s="75"/>
    </row>
    <row r="147" spans="1:13" x14ac:dyDescent="0.3">
      <c r="A147" s="75"/>
      <c r="B147" s="75"/>
      <c r="C147" s="75"/>
      <c r="D147" s="75"/>
      <c r="E147" s="75"/>
      <c r="F147" s="75"/>
      <c r="G147" s="75"/>
      <c r="H147" s="75"/>
      <c r="I147" s="75"/>
      <c r="J147" s="75"/>
      <c r="K147" s="75"/>
      <c r="L147" s="75"/>
      <c r="M147" s="75"/>
    </row>
    <row r="148" spans="1:13" x14ac:dyDescent="0.3">
      <c r="A148" s="75"/>
      <c r="B148" s="75"/>
      <c r="C148" s="75"/>
      <c r="D148" s="75"/>
      <c r="E148" s="75"/>
      <c r="F148" s="75"/>
      <c r="G148" s="75"/>
      <c r="H148" s="75"/>
      <c r="I148" s="75"/>
      <c r="J148" s="75"/>
      <c r="K148" s="75"/>
      <c r="L148" s="75"/>
      <c r="M148" s="75"/>
    </row>
    <row r="149" spans="1:13" x14ac:dyDescent="0.3">
      <c r="A149" s="75"/>
      <c r="B149" s="75"/>
      <c r="C149" s="75"/>
      <c r="D149" s="75"/>
      <c r="E149" s="75"/>
      <c r="F149" s="75"/>
      <c r="G149" s="75"/>
      <c r="H149" s="75"/>
      <c r="I149" s="75"/>
      <c r="J149" s="75"/>
      <c r="K149" s="75"/>
      <c r="L149" s="75"/>
      <c r="M149" s="75"/>
    </row>
    <row r="150" spans="1:13" x14ac:dyDescent="0.3">
      <c r="A150" s="75"/>
      <c r="B150" s="75"/>
      <c r="C150" s="75"/>
      <c r="D150" s="75"/>
      <c r="E150" s="75"/>
      <c r="F150" s="75"/>
      <c r="G150" s="75"/>
      <c r="H150" s="75"/>
      <c r="I150" s="75"/>
      <c r="J150" s="75"/>
      <c r="K150" s="75"/>
      <c r="L150" s="75"/>
      <c r="M150" s="75"/>
    </row>
    <row r="151" spans="1:13" x14ac:dyDescent="0.3">
      <c r="A151" s="75"/>
      <c r="B151" s="75"/>
      <c r="C151" s="75"/>
      <c r="D151" s="75"/>
      <c r="E151" s="75"/>
      <c r="F151" s="75"/>
      <c r="G151" s="75"/>
      <c r="H151" s="75"/>
      <c r="I151" s="75"/>
      <c r="J151" s="75"/>
      <c r="K151" s="75"/>
      <c r="L151" s="75"/>
      <c r="M151" s="75"/>
    </row>
    <row r="152" spans="1:13" x14ac:dyDescent="0.3">
      <c r="A152" s="75"/>
      <c r="B152" s="75"/>
      <c r="C152" s="75"/>
      <c r="D152" s="75"/>
      <c r="E152" s="75"/>
      <c r="F152" s="75"/>
      <c r="G152" s="75"/>
      <c r="H152" s="75"/>
      <c r="I152" s="75"/>
      <c r="J152" s="75"/>
      <c r="K152" s="75"/>
      <c r="L152" s="75"/>
      <c r="M152" s="75"/>
    </row>
    <row r="153" spans="1:13" x14ac:dyDescent="0.3">
      <c r="A153" s="75"/>
      <c r="B153" s="75"/>
      <c r="C153" s="75"/>
      <c r="D153" s="75"/>
      <c r="E153" s="75"/>
      <c r="F153" s="75"/>
      <c r="G153" s="75"/>
      <c r="H153" s="75"/>
      <c r="I153" s="75"/>
      <c r="J153" s="75"/>
      <c r="K153" s="75"/>
      <c r="L153" s="75"/>
      <c r="M153" s="75"/>
    </row>
    <row r="154" spans="1:13" x14ac:dyDescent="0.3">
      <c r="A154" s="75"/>
      <c r="B154" s="75"/>
      <c r="C154" s="75"/>
      <c r="D154" s="75"/>
      <c r="E154" s="75"/>
      <c r="F154" s="75"/>
      <c r="G154" s="75"/>
      <c r="H154" s="75"/>
      <c r="I154" s="75"/>
      <c r="J154" s="75"/>
      <c r="K154" s="75"/>
      <c r="L154" s="75"/>
      <c r="M154" s="75"/>
    </row>
    <row r="155" spans="1:13" x14ac:dyDescent="0.3">
      <c r="A155" s="75"/>
      <c r="B155" s="75"/>
      <c r="C155" s="75"/>
      <c r="D155" s="75"/>
      <c r="E155" s="75"/>
      <c r="F155" s="75"/>
      <c r="G155" s="75"/>
      <c r="H155" s="75"/>
      <c r="I155" s="75"/>
      <c r="J155" s="75"/>
      <c r="K155" s="75"/>
      <c r="L155" s="75"/>
      <c r="M155" s="75"/>
    </row>
    <row r="156" spans="1:13" x14ac:dyDescent="0.3">
      <c r="A156" s="75"/>
      <c r="B156" s="75"/>
      <c r="C156" s="75"/>
      <c r="D156" s="75"/>
      <c r="E156" s="75"/>
      <c r="F156" s="75"/>
      <c r="G156" s="75"/>
      <c r="H156" s="75"/>
      <c r="I156" s="75"/>
      <c r="J156" s="75"/>
      <c r="K156" s="75"/>
      <c r="L156" s="75"/>
      <c r="M156" s="75"/>
    </row>
    <row r="157" spans="1:13" x14ac:dyDescent="0.3">
      <c r="A157" s="75"/>
      <c r="B157" s="75"/>
      <c r="C157" s="75"/>
      <c r="D157" s="75"/>
      <c r="E157" s="75"/>
      <c r="F157" s="75"/>
      <c r="G157" s="75"/>
      <c r="H157" s="75"/>
      <c r="I157" s="75"/>
      <c r="J157" s="75"/>
      <c r="K157" s="75"/>
      <c r="L157" s="75"/>
      <c r="M157" s="75"/>
    </row>
    <row r="158" spans="1:13" x14ac:dyDescent="0.3">
      <c r="A158" s="75"/>
      <c r="B158" s="75"/>
      <c r="C158" s="75"/>
      <c r="D158" s="75"/>
      <c r="E158" s="75"/>
      <c r="F158" s="75"/>
      <c r="G158" s="75"/>
      <c r="H158" s="75"/>
      <c r="I158" s="75"/>
      <c r="J158" s="75"/>
      <c r="K158" s="75"/>
      <c r="L158" s="75"/>
      <c r="M158" s="75"/>
    </row>
    <row r="159" spans="1:13" x14ac:dyDescent="0.3">
      <c r="A159" s="75"/>
      <c r="B159" s="75"/>
      <c r="C159" s="75"/>
      <c r="D159" s="75"/>
      <c r="E159" s="75"/>
      <c r="F159" s="75"/>
      <c r="G159" s="75"/>
      <c r="H159" s="75"/>
      <c r="I159" s="75"/>
      <c r="J159" s="75"/>
      <c r="K159" s="75"/>
      <c r="L159" s="75"/>
      <c r="M159" s="75"/>
    </row>
    <row r="160" spans="1:13" x14ac:dyDescent="0.3">
      <c r="A160" s="75"/>
      <c r="B160" s="75"/>
      <c r="C160" s="75"/>
      <c r="D160" s="75"/>
      <c r="E160" s="75"/>
      <c r="F160" s="75"/>
      <c r="G160" s="75"/>
      <c r="H160" s="75"/>
      <c r="I160" s="75"/>
      <c r="J160" s="75"/>
      <c r="K160" s="75"/>
      <c r="L160" s="75"/>
      <c r="M160" s="75"/>
    </row>
    <row r="161" spans="1:13" x14ac:dyDescent="0.3">
      <c r="A161" s="75"/>
      <c r="B161" s="75"/>
      <c r="C161" s="75"/>
      <c r="D161" s="75"/>
      <c r="E161" s="75"/>
      <c r="F161" s="75"/>
      <c r="G161" s="75"/>
      <c r="H161" s="75"/>
      <c r="I161" s="75"/>
      <c r="J161" s="75"/>
      <c r="K161" s="75"/>
      <c r="L161" s="75"/>
      <c r="M161" s="75"/>
    </row>
    <row r="162" spans="1:13" x14ac:dyDescent="0.3">
      <c r="A162" s="75"/>
      <c r="B162" s="75"/>
      <c r="C162" s="75"/>
      <c r="D162" s="75"/>
      <c r="E162" s="75"/>
      <c r="F162" s="75"/>
      <c r="G162" s="75"/>
      <c r="H162" s="75"/>
      <c r="I162" s="75"/>
      <c r="J162" s="75"/>
      <c r="K162" s="75"/>
      <c r="L162" s="75"/>
      <c r="M162" s="75"/>
    </row>
    <row r="163" spans="1:13" x14ac:dyDescent="0.3">
      <c r="A163" s="75"/>
      <c r="B163" s="75"/>
      <c r="C163" s="75"/>
      <c r="D163" s="75"/>
      <c r="E163" s="75"/>
      <c r="F163" s="75"/>
      <c r="G163" s="75"/>
      <c r="H163" s="75"/>
      <c r="I163" s="75"/>
      <c r="J163" s="75"/>
      <c r="K163" s="75"/>
      <c r="L163" s="75"/>
      <c r="M163" s="75"/>
    </row>
    <row r="164" spans="1:13" x14ac:dyDescent="0.3">
      <c r="A164" s="75"/>
      <c r="B164" s="75"/>
      <c r="C164" s="75"/>
      <c r="D164" s="75"/>
      <c r="E164" s="75"/>
      <c r="F164" s="75"/>
      <c r="G164" s="75"/>
      <c r="H164" s="75"/>
      <c r="I164" s="75"/>
      <c r="J164" s="75"/>
      <c r="K164" s="75"/>
      <c r="L164" s="75"/>
      <c r="M164" s="75"/>
    </row>
    <row r="165" spans="1:13" x14ac:dyDescent="0.3">
      <c r="A165" s="75"/>
      <c r="B165" s="75"/>
      <c r="C165" s="75"/>
      <c r="D165" s="75"/>
      <c r="E165" s="75"/>
      <c r="F165" s="75"/>
      <c r="G165" s="75"/>
      <c r="H165" s="75"/>
      <c r="I165" s="75"/>
      <c r="J165" s="75"/>
      <c r="K165" s="75"/>
      <c r="L165" s="75"/>
      <c r="M165" s="75"/>
    </row>
    <row r="166" spans="1:13" x14ac:dyDescent="0.3">
      <c r="A166" s="75"/>
      <c r="B166" s="75"/>
      <c r="C166" s="75"/>
      <c r="D166" s="75"/>
      <c r="E166" s="75"/>
      <c r="F166" s="75"/>
      <c r="G166" s="75"/>
      <c r="H166" s="75"/>
      <c r="I166" s="75"/>
      <c r="J166" s="75"/>
      <c r="K166" s="75"/>
      <c r="L166" s="75"/>
      <c r="M166" s="75"/>
    </row>
    <row r="167" spans="1:13" x14ac:dyDescent="0.3">
      <c r="A167" s="75"/>
      <c r="B167" s="75"/>
      <c r="C167" s="75"/>
      <c r="D167" s="75"/>
      <c r="E167" s="75"/>
      <c r="F167" s="75"/>
      <c r="G167" s="75"/>
      <c r="H167" s="75"/>
      <c r="I167" s="75"/>
      <c r="J167" s="75"/>
      <c r="K167" s="75"/>
      <c r="L167" s="75"/>
      <c r="M167" s="75"/>
    </row>
    <row r="168" spans="1:13" x14ac:dyDescent="0.3">
      <c r="A168" s="75"/>
      <c r="B168" s="75"/>
      <c r="C168" s="75"/>
      <c r="D168" s="75"/>
      <c r="E168" s="75"/>
      <c r="F168" s="75"/>
      <c r="G168" s="75"/>
      <c r="H168" s="75"/>
      <c r="I168" s="75"/>
      <c r="J168" s="75"/>
      <c r="K168" s="75"/>
      <c r="L168" s="75"/>
      <c r="M168" s="75"/>
    </row>
    <row r="169" spans="1:13" x14ac:dyDescent="0.3">
      <c r="A169" s="75"/>
      <c r="B169" s="75"/>
      <c r="C169" s="75"/>
      <c r="D169" s="75"/>
      <c r="E169" s="75"/>
      <c r="F169" s="75"/>
      <c r="G169" s="75"/>
      <c r="H169" s="75"/>
      <c r="I169" s="75"/>
      <c r="J169" s="75"/>
      <c r="K169" s="75"/>
      <c r="L169" s="75"/>
      <c r="M169" s="75"/>
    </row>
    <row r="170" spans="1:13" x14ac:dyDescent="0.3">
      <c r="A170" s="75"/>
      <c r="B170" s="75"/>
      <c r="C170" s="75"/>
      <c r="D170" s="75"/>
      <c r="E170" s="75"/>
      <c r="F170" s="75"/>
      <c r="G170" s="75"/>
      <c r="H170" s="75"/>
      <c r="I170" s="75"/>
      <c r="J170" s="75"/>
      <c r="K170" s="75"/>
      <c r="L170" s="75"/>
      <c r="M170" s="75"/>
    </row>
    <row r="171" spans="1:13" x14ac:dyDescent="0.3">
      <c r="A171" s="75"/>
      <c r="B171" s="75"/>
      <c r="C171" s="75"/>
      <c r="D171" s="75"/>
      <c r="E171" s="75"/>
      <c r="F171" s="75"/>
      <c r="G171" s="75"/>
      <c r="H171" s="75"/>
      <c r="I171" s="75"/>
      <c r="J171" s="75"/>
      <c r="K171" s="75"/>
      <c r="L171" s="75"/>
      <c r="M171" s="75"/>
    </row>
    <row r="172" spans="1:13" x14ac:dyDescent="0.3">
      <c r="A172" s="75"/>
      <c r="B172" s="75"/>
      <c r="C172" s="75"/>
      <c r="D172" s="75"/>
      <c r="E172" s="75"/>
      <c r="F172" s="75"/>
      <c r="G172" s="75"/>
      <c r="H172" s="75"/>
      <c r="I172" s="75"/>
      <c r="J172" s="75"/>
      <c r="K172" s="75"/>
      <c r="L172" s="75"/>
      <c r="M172" s="75"/>
    </row>
    <row r="173" spans="1:13" x14ac:dyDescent="0.3">
      <c r="A173" s="75"/>
      <c r="B173" s="75"/>
      <c r="C173" s="75"/>
      <c r="D173" s="75"/>
      <c r="E173" s="75"/>
      <c r="F173" s="75"/>
      <c r="G173" s="75"/>
      <c r="H173" s="75"/>
      <c r="I173" s="75"/>
      <c r="J173" s="75"/>
      <c r="K173" s="75"/>
      <c r="L173" s="75"/>
      <c r="M173" s="75"/>
    </row>
    <row r="174" spans="1:13" x14ac:dyDescent="0.3">
      <c r="A174" s="75"/>
      <c r="B174" s="75"/>
      <c r="C174" s="75"/>
      <c r="D174" s="75"/>
      <c r="E174" s="75"/>
      <c r="F174" s="75"/>
      <c r="G174" s="75"/>
      <c r="H174" s="75"/>
      <c r="I174" s="75"/>
      <c r="J174" s="75"/>
      <c r="K174" s="75"/>
      <c r="L174" s="75"/>
      <c r="M174" s="75"/>
    </row>
    <row r="175" spans="1:13" x14ac:dyDescent="0.3">
      <c r="A175" s="75"/>
      <c r="B175" s="75"/>
      <c r="C175" s="75"/>
      <c r="D175" s="75"/>
      <c r="E175" s="75"/>
      <c r="F175" s="75"/>
      <c r="G175" s="75"/>
      <c r="H175" s="75"/>
      <c r="I175" s="75"/>
      <c r="J175" s="75"/>
      <c r="K175" s="75"/>
      <c r="L175" s="75"/>
      <c r="M175" s="75"/>
    </row>
    <row r="176" spans="1:13" x14ac:dyDescent="0.3">
      <c r="A176" s="75"/>
      <c r="B176" s="75"/>
      <c r="C176" s="75"/>
      <c r="D176" s="75"/>
      <c r="E176" s="75"/>
      <c r="F176" s="75"/>
      <c r="G176" s="75"/>
      <c r="H176" s="75"/>
      <c r="I176" s="75"/>
      <c r="J176" s="75"/>
      <c r="K176" s="75"/>
      <c r="L176" s="75"/>
      <c r="M176" s="75"/>
    </row>
    <row r="177" spans="1:13" x14ac:dyDescent="0.3">
      <c r="A177" s="75"/>
      <c r="B177" s="75"/>
      <c r="C177" s="75"/>
      <c r="D177" s="75"/>
      <c r="E177" s="75"/>
      <c r="F177" s="75"/>
      <c r="G177" s="75"/>
      <c r="H177" s="75"/>
      <c r="I177" s="75"/>
      <c r="J177" s="75"/>
      <c r="K177" s="75"/>
      <c r="L177" s="75"/>
      <c r="M177" s="75"/>
    </row>
    <row r="178" spans="1:13" x14ac:dyDescent="0.3">
      <c r="A178" s="75"/>
      <c r="B178" s="75"/>
      <c r="C178" s="75"/>
      <c r="D178" s="75"/>
      <c r="E178" s="75"/>
      <c r="F178" s="75"/>
      <c r="G178" s="75"/>
      <c r="H178" s="75"/>
      <c r="I178" s="75"/>
      <c r="J178" s="75"/>
      <c r="K178" s="75"/>
      <c r="L178" s="75"/>
      <c r="M178" s="75"/>
    </row>
    <row r="179" spans="1:13" x14ac:dyDescent="0.3">
      <c r="A179" s="75"/>
      <c r="B179" s="75"/>
      <c r="C179" s="75"/>
      <c r="D179" s="75"/>
      <c r="E179" s="75"/>
      <c r="F179" s="75"/>
      <c r="G179" s="75"/>
      <c r="H179" s="75"/>
      <c r="I179" s="75"/>
      <c r="J179" s="75"/>
      <c r="K179" s="75"/>
      <c r="L179" s="75"/>
      <c r="M179" s="75"/>
    </row>
    <row r="180" spans="1:13" x14ac:dyDescent="0.3">
      <c r="A180" s="75"/>
      <c r="B180" s="75"/>
      <c r="C180" s="75"/>
      <c r="D180" s="75"/>
      <c r="E180" s="75"/>
      <c r="F180" s="75"/>
      <c r="G180" s="75"/>
      <c r="H180" s="75"/>
      <c r="I180" s="75"/>
      <c r="J180" s="75"/>
      <c r="K180" s="75"/>
      <c r="L180" s="75"/>
      <c r="M180" s="75"/>
    </row>
    <row r="181" spans="1:13" x14ac:dyDescent="0.3">
      <c r="A181" s="75"/>
      <c r="B181" s="75"/>
      <c r="C181" s="75"/>
      <c r="D181" s="75"/>
      <c r="E181" s="75"/>
      <c r="F181" s="75"/>
      <c r="G181" s="75"/>
      <c r="H181" s="75"/>
      <c r="I181" s="75"/>
      <c r="J181" s="75"/>
      <c r="K181" s="75"/>
      <c r="L181" s="75"/>
      <c r="M181" s="75"/>
    </row>
    <row r="182" spans="1:13" x14ac:dyDescent="0.3">
      <c r="A182" s="75"/>
      <c r="B182" s="75"/>
      <c r="C182" s="75"/>
      <c r="D182" s="75"/>
      <c r="E182" s="75"/>
      <c r="F182" s="75"/>
      <c r="G182" s="75"/>
      <c r="H182" s="75"/>
      <c r="I182" s="75"/>
      <c r="J182" s="75"/>
      <c r="K182" s="75"/>
      <c r="L182" s="75"/>
      <c r="M182" s="75"/>
    </row>
    <row r="183" spans="1:13" x14ac:dyDescent="0.3">
      <c r="A183" s="75"/>
      <c r="B183" s="75"/>
      <c r="C183" s="75"/>
      <c r="D183" s="75"/>
      <c r="E183" s="75"/>
      <c r="F183" s="75"/>
      <c r="G183" s="75"/>
      <c r="H183" s="75"/>
      <c r="I183" s="75"/>
      <c r="J183" s="75"/>
      <c r="K183" s="75"/>
      <c r="L183" s="75"/>
      <c r="M183" s="75"/>
    </row>
    <row r="184" spans="1:13" x14ac:dyDescent="0.3">
      <c r="A184" s="75"/>
      <c r="B184" s="75"/>
      <c r="C184" s="75"/>
      <c r="D184" s="75"/>
      <c r="E184" s="75"/>
      <c r="F184" s="75"/>
      <c r="G184" s="75"/>
      <c r="H184" s="75"/>
      <c r="I184" s="75"/>
      <c r="J184" s="75"/>
      <c r="K184" s="75"/>
      <c r="L184" s="75"/>
      <c r="M184" s="75"/>
    </row>
    <row r="185" spans="1:13" x14ac:dyDescent="0.3">
      <c r="A185" s="75"/>
      <c r="B185" s="75"/>
      <c r="C185" s="75"/>
      <c r="D185" s="75"/>
      <c r="E185" s="75"/>
      <c r="F185" s="75"/>
      <c r="G185" s="75"/>
      <c r="H185" s="75"/>
      <c r="I185" s="75"/>
      <c r="J185" s="75"/>
      <c r="K185" s="75"/>
      <c r="L185" s="75"/>
      <c r="M185" s="75"/>
    </row>
    <row r="186" spans="1:13" x14ac:dyDescent="0.3">
      <c r="A186" s="75"/>
      <c r="B186" s="75"/>
      <c r="C186" s="75"/>
      <c r="D186" s="75"/>
      <c r="E186" s="75"/>
      <c r="F186" s="75"/>
      <c r="G186" s="75"/>
      <c r="H186" s="75"/>
      <c r="I186" s="75"/>
      <c r="J186" s="75"/>
      <c r="K186" s="75"/>
      <c r="L186" s="75"/>
      <c r="M186" s="75"/>
    </row>
    <row r="187" spans="1:13" x14ac:dyDescent="0.3">
      <c r="A187" s="75"/>
      <c r="B187" s="75"/>
      <c r="C187" s="75"/>
      <c r="D187" s="75"/>
      <c r="E187" s="75"/>
      <c r="F187" s="75"/>
      <c r="G187" s="75"/>
      <c r="H187" s="75"/>
      <c r="I187" s="75"/>
      <c r="J187" s="75"/>
      <c r="K187" s="75"/>
      <c r="L187" s="75"/>
      <c r="M187" s="75"/>
    </row>
    <row r="188" spans="1:13" x14ac:dyDescent="0.3">
      <c r="A188" s="75"/>
      <c r="B188" s="75"/>
      <c r="C188" s="75"/>
      <c r="D188" s="75"/>
      <c r="E188" s="75"/>
      <c r="F188" s="75"/>
      <c r="G188" s="75"/>
      <c r="H188" s="75"/>
      <c r="I188" s="75"/>
      <c r="J188" s="75"/>
      <c r="K188" s="75"/>
      <c r="L188" s="75"/>
      <c r="M188" s="75"/>
    </row>
    <row r="189" spans="1:13" x14ac:dyDescent="0.3">
      <c r="A189" s="75"/>
      <c r="B189" s="75"/>
      <c r="C189" s="75"/>
      <c r="D189" s="75"/>
      <c r="E189" s="75"/>
      <c r="F189" s="75"/>
      <c r="G189" s="75"/>
      <c r="H189" s="75"/>
      <c r="I189" s="75"/>
      <c r="J189" s="75"/>
      <c r="K189" s="75"/>
      <c r="L189" s="75"/>
      <c r="M189" s="75"/>
    </row>
    <row r="190" spans="1:13" x14ac:dyDescent="0.3">
      <c r="A190" s="75"/>
      <c r="B190" s="75"/>
      <c r="C190" s="75"/>
      <c r="D190" s="75"/>
      <c r="E190" s="75"/>
      <c r="F190" s="75"/>
      <c r="G190" s="75"/>
      <c r="H190" s="75"/>
      <c r="I190" s="75"/>
      <c r="J190" s="75"/>
      <c r="K190" s="75"/>
      <c r="L190" s="75"/>
      <c r="M190" s="75"/>
    </row>
    <row r="191" spans="1:13" x14ac:dyDescent="0.3">
      <c r="A191" s="75"/>
      <c r="B191" s="75"/>
      <c r="C191" s="75"/>
      <c r="D191" s="75"/>
      <c r="E191" s="75"/>
      <c r="F191" s="75"/>
      <c r="G191" s="75"/>
      <c r="H191" s="75"/>
      <c r="I191" s="75"/>
      <c r="J191" s="75"/>
      <c r="K191" s="75"/>
      <c r="L191" s="75"/>
      <c r="M191" s="75"/>
    </row>
    <row r="192" spans="1:13" x14ac:dyDescent="0.3">
      <c r="A192" s="75"/>
      <c r="B192" s="75"/>
      <c r="C192" s="75"/>
      <c r="D192" s="75"/>
      <c r="E192" s="75"/>
      <c r="F192" s="75"/>
      <c r="G192" s="75"/>
      <c r="H192" s="75"/>
      <c r="I192" s="75"/>
      <c r="J192" s="75"/>
      <c r="K192" s="75"/>
      <c r="L192" s="75"/>
      <c r="M192" s="75"/>
    </row>
    <row r="193" spans="1:13" x14ac:dyDescent="0.3">
      <c r="A193" s="75"/>
      <c r="B193" s="75"/>
      <c r="C193" s="75"/>
      <c r="D193" s="75"/>
      <c r="E193" s="75"/>
      <c r="F193" s="75"/>
      <c r="G193" s="75"/>
      <c r="H193" s="75"/>
      <c r="I193" s="75"/>
      <c r="J193" s="75"/>
      <c r="K193" s="75"/>
      <c r="L193" s="75"/>
      <c r="M193" s="75"/>
    </row>
    <row r="194" spans="1:13" x14ac:dyDescent="0.3">
      <c r="A194" s="75"/>
      <c r="B194" s="75"/>
      <c r="C194" s="75"/>
      <c r="D194" s="75"/>
      <c r="E194" s="75"/>
      <c r="F194" s="75"/>
      <c r="G194" s="75"/>
      <c r="H194" s="75"/>
      <c r="I194" s="75"/>
      <c r="J194" s="75"/>
      <c r="K194" s="75"/>
      <c r="L194" s="75"/>
      <c r="M194" s="75"/>
    </row>
    <row r="195" spans="1:13" x14ac:dyDescent="0.3">
      <c r="A195" s="75"/>
      <c r="B195" s="75"/>
      <c r="C195" s="75"/>
      <c r="D195" s="75"/>
      <c r="E195" s="75"/>
      <c r="F195" s="75"/>
      <c r="G195" s="75"/>
      <c r="H195" s="75"/>
      <c r="I195" s="75"/>
      <c r="J195" s="75"/>
      <c r="K195" s="75"/>
      <c r="L195" s="75"/>
      <c r="M195" s="75"/>
    </row>
    <row r="196" spans="1:13" x14ac:dyDescent="0.3">
      <c r="A196" s="75"/>
      <c r="B196" s="75"/>
      <c r="C196" s="75"/>
      <c r="D196" s="75"/>
      <c r="E196" s="75"/>
      <c r="F196" s="75"/>
      <c r="G196" s="75"/>
      <c r="H196" s="75"/>
      <c r="I196" s="75"/>
      <c r="J196" s="75"/>
      <c r="K196" s="75"/>
      <c r="L196" s="75"/>
      <c r="M196" s="75"/>
    </row>
    <row r="197" spans="1:13" x14ac:dyDescent="0.3">
      <c r="A197" s="75"/>
      <c r="B197" s="75"/>
      <c r="C197" s="75"/>
      <c r="D197" s="75"/>
      <c r="E197" s="75"/>
      <c r="F197" s="75"/>
      <c r="G197" s="75"/>
      <c r="H197" s="75"/>
      <c r="I197" s="75"/>
      <c r="J197" s="75"/>
      <c r="K197" s="75"/>
      <c r="L197" s="75"/>
      <c r="M197" s="75"/>
    </row>
    <row r="198" spans="1:13" x14ac:dyDescent="0.3">
      <c r="A198" s="75"/>
      <c r="B198" s="75"/>
      <c r="C198" s="75"/>
      <c r="D198" s="75"/>
      <c r="E198" s="75"/>
      <c r="F198" s="75"/>
      <c r="G198" s="75"/>
      <c r="H198" s="75"/>
      <c r="I198" s="75"/>
      <c r="J198" s="75"/>
      <c r="K198" s="75"/>
      <c r="L198" s="75"/>
      <c r="M198" s="75"/>
    </row>
    <row r="199" spans="1:13" x14ac:dyDescent="0.3">
      <c r="A199" s="75"/>
      <c r="B199" s="75"/>
      <c r="C199" s="75"/>
      <c r="D199" s="75"/>
      <c r="E199" s="75"/>
      <c r="F199" s="75"/>
      <c r="G199" s="75"/>
      <c r="H199" s="75"/>
      <c r="I199" s="75"/>
      <c r="J199" s="75"/>
      <c r="K199" s="75"/>
      <c r="L199" s="75"/>
      <c r="M199" s="75"/>
    </row>
    <row r="200" spans="1:13" x14ac:dyDescent="0.3">
      <c r="A200" s="75"/>
      <c r="B200" s="75"/>
      <c r="C200" s="75"/>
      <c r="D200" s="75"/>
      <c r="E200" s="75"/>
      <c r="F200" s="75"/>
      <c r="G200" s="75"/>
      <c r="H200" s="75"/>
      <c r="I200" s="75"/>
      <c r="J200" s="75"/>
      <c r="K200" s="75"/>
      <c r="L200" s="75"/>
      <c r="M200" s="75"/>
    </row>
    <row r="201" spans="1:13" x14ac:dyDescent="0.3">
      <c r="A201" s="75"/>
      <c r="B201" s="75"/>
      <c r="C201" s="75"/>
      <c r="D201" s="75"/>
      <c r="E201" s="75"/>
      <c r="F201" s="75"/>
      <c r="G201" s="75"/>
      <c r="H201" s="75"/>
      <c r="I201" s="75"/>
      <c r="J201" s="75"/>
      <c r="K201" s="75"/>
      <c r="L201" s="75"/>
      <c r="M201" s="75"/>
    </row>
    <row r="202" spans="1:13" x14ac:dyDescent="0.3">
      <c r="A202" s="75"/>
      <c r="B202" s="75"/>
      <c r="C202" s="75"/>
      <c r="D202" s="75"/>
      <c r="E202" s="75"/>
      <c r="F202" s="75"/>
      <c r="G202" s="75"/>
      <c r="H202" s="75"/>
      <c r="I202" s="75"/>
      <c r="J202" s="75"/>
      <c r="K202" s="75"/>
      <c r="L202" s="75"/>
      <c r="M202" s="75"/>
    </row>
    <row r="203" spans="1:13" x14ac:dyDescent="0.3">
      <c r="A203" s="75"/>
      <c r="B203" s="75"/>
      <c r="C203" s="75"/>
      <c r="D203" s="75"/>
      <c r="E203" s="75"/>
      <c r="F203" s="75"/>
      <c r="G203" s="75"/>
      <c r="H203" s="75"/>
      <c r="I203" s="75"/>
      <c r="J203" s="75"/>
      <c r="K203" s="75"/>
      <c r="L203" s="75"/>
      <c r="M203" s="75"/>
    </row>
    <row r="204" spans="1:13" x14ac:dyDescent="0.3">
      <c r="A204" s="75"/>
      <c r="B204" s="75"/>
      <c r="C204" s="75"/>
      <c r="D204" s="75"/>
      <c r="E204" s="75"/>
      <c r="F204" s="75"/>
      <c r="G204" s="75"/>
      <c r="H204" s="75"/>
      <c r="I204" s="75"/>
      <c r="J204" s="75"/>
      <c r="K204" s="75"/>
      <c r="L204" s="75"/>
      <c r="M204" s="75"/>
    </row>
    <row r="205" spans="1:13" x14ac:dyDescent="0.3">
      <c r="A205" s="75"/>
      <c r="B205" s="75"/>
      <c r="C205" s="75"/>
      <c r="D205" s="75"/>
      <c r="E205" s="75"/>
      <c r="F205" s="75"/>
      <c r="G205" s="75"/>
      <c r="H205" s="75"/>
      <c r="I205" s="75"/>
      <c r="J205" s="75"/>
      <c r="K205" s="75"/>
      <c r="L205" s="75"/>
      <c r="M205" s="75"/>
    </row>
    <row r="206" spans="1:13" x14ac:dyDescent="0.3">
      <c r="A206" s="75"/>
      <c r="B206" s="75"/>
      <c r="C206" s="75"/>
      <c r="D206" s="75"/>
      <c r="E206" s="75"/>
      <c r="F206" s="75"/>
      <c r="G206" s="75"/>
      <c r="H206" s="75"/>
      <c r="I206" s="75"/>
      <c r="J206" s="75"/>
      <c r="K206" s="75"/>
      <c r="L206" s="75"/>
      <c r="M206" s="75"/>
    </row>
    <row r="207" spans="1:13" x14ac:dyDescent="0.3">
      <c r="A207" s="75"/>
      <c r="B207" s="75"/>
      <c r="C207" s="75"/>
      <c r="D207" s="75"/>
      <c r="E207" s="75"/>
      <c r="F207" s="75"/>
      <c r="G207" s="75"/>
      <c r="H207" s="75"/>
      <c r="I207" s="75"/>
      <c r="J207" s="75"/>
      <c r="K207" s="75"/>
      <c r="L207" s="75"/>
      <c r="M207" s="75"/>
    </row>
    <row r="208" spans="1:13" x14ac:dyDescent="0.3">
      <c r="A208" s="75"/>
      <c r="B208" s="75"/>
      <c r="C208" s="75"/>
      <c r="D208" s="75"/>
      <c r="E208" s="75"/>
      <c r="F208" s="75"/>
      <c r="G208" s="75"/>
      <c r="H208" s="75"/>
      <c r="I208" s="75"/>
      <c r="J208" s="75"/>
      <c r="K208" s="75"/>
      <c r="L208" s="75"/>
      <c r="M208" s="75"/>
    </row>
    <row r="209" spans="1:13" x14ac:dyDescent="0.3">
      <c r="A209" s="75"/>
      <c r="B209" s="75"/>
      <c r="C209" s="75"/>
      <c r="D209" s="75"/>
      <c r="E209" s="75"/>
      <c r="F209" s="75"/>
      <c r="G209" s="75"/>
      <c r="H209" s="75"/>
      <c r="I209" s="75"/>
      <c r="J209" s="75"/>
      <c r="K209" s="75"/>
      <c r="L209" s="75"/>
      <c r="M209" s="75"/>
    </row>
    <row r="210" spans="1:13" x14ac:dyDescent="0.3">
      <c r="A210" s="75"/>
      <c r="B210" s="75"/>
      <c r="C210" s="75"/>
      <c r="D210" s="75"/>
      <c r="E210" s="75"/>
      <c r="F210" s="75"/>
      <c r="G210" s="75"/>
      <c r="H210" s="75"/>
      <c r="I210" s="75"/>
      <c r="J210" s="75"/>
      <c r="K210" s="75"/>
      <c r="L210" s="75"/>
      <c r="M210" s="75"/>
    </row>
    <row r="211" spans="1:13" x14ac:dyDescent="0.3">
      <c r="A211" s="75"/>
      <c r="B211" s="75"/>
      <c r="C211" s="75"/>
      <c r="D211" s="75"/>
      <c r="E211" s="75"/>
      <c r="F211" s="75"/>
      <c r="G211" s="75"/>
      <c r="H211" s="75"/>
      <c r="I211" s="75"/>
      <c r="J211" s="75"/>
      <c r="K211" s="75"/>
      <c r="L211" s="75"/>
      <c r="M211" s="75"/>
    </row>
    <row r="212" spans="1:13" x14ac:dyDescent="0.3">
      <c r="A212" s="75"/>
      <c r="B212" s="75"/>
      <c r="C212" s="75"/>
      <c r="D212" s="75"/>
      <c r="E212" s="75"/>
      <c r="F212" s="75"/>
      <c r="G212" s="75"/>
      <c r="H212" s="75"/>
      <c r="I212" s="75"/>
      <c r="J212" s="75"/>
      <c r="K212" s="75"/>
      <c r="L212" s="75"/>
      <c r="M212" s="75"/>
    </row>
    <row r="213" spans="1:13" x14ac:dyDescent="0.3">
      <c r="A213" s="75"/>
      <c r="B213" s="75"/>
      <c r="C213" s="75"/>
      <c r="D213" s="75"/>
      <c r="E213" s="75"/>
      <c r="F213" s="75"/>
      <c r="G213" s="75"/>
      <c r="H213" s="75"/>
      <c r="I213" s="75"/>
      <c r="J213" s="75"/>
      <c r="K213" s="75"/>
      <c r="L213" s="75"/>
      <c r="M213" s="75"/>
    </row>
    <row r="214" spans="1:13" x14ac:dyDescent="0.3">
      <c r="A214" s="75"/>
      <c r="B214" s="75"/>
      <c r="C214" s="75"/>
      <c r="D214" s="75"/>
      <c r="E214" s="75"/>
      <c r="F214" s="75"/>
      <c r="G214" s="75"/>
      <c r="H214" s="75"/>
      <c r="I214" s="75"/>
      <c r="J214" s="75"/>
      <c r="K214" s="75"/>
      <c r="L214" s="75"/>
      <c r="M214" s="75"/>
    </row>
    <row r="215" spans="1:13" x14ac:dyDescent="0.3">
      <c r="A215" s="75"/>
      <c r="B215" s="75"/>
      <c r="C215" s="75"/>
      <c r="D215" s="75"/>
      <c r="E215" s="75"/>
      <c r="F215" s="75"/>
      <c r="G215" s="75"/>
      <c r="H215" s="75"/>
      <c r="I215" s="75"/>
      <c r="J215" s="75"/>
      <c r="K215" s="75"/>
      <c r="L215" s="75"/>
      <c r="M215" s="75"/>
    </row>
    <row r="216" spans="1:13" x14ac:dyDescent="0.3">
      <c r="A216" s="75"/>
      <c r="B216" s="75"/>
      <c r="C216" s="75"/>
      <c r="D216" s="75"/>
      <c r="E216" s="75"/>
      <c r="F216" s="75"/>
      <c r="G216" s="75"/>
      <c r="H216" s="75"/>
      <c r="I216" s="75"/>
      <c r="J216" s="75"/>
      <c r="K216" s="75"/>
      <c r="L216" s="75"/>
      <c r="M216" s="75"/>
    </row>
    <row r="217" spans="1:13" x14ac:dyDescent="0.3">
      <c r="A217" s="75"/>
      <c r="B217" s="75"/>
      <c r="C217" s="75"/>
      <c r="D217" s="75"/>
      <c r="E217" s="75"/>
      <c r="F217" s="75"/>
      <c r="G217" s="75"/>
      <c r="H217" s="75"/>
      <c r="I217" s="75"/>
      <c r="J217" s="75"/>
      <c r="K217" s="75"/>
      <c r="L217" s="75"/>
      <c r="M217" s="75"/>
    </row>
    <row r="218" spans="1:13" x14ac:dyDescent="0.3">
      <c r="A218" s="75"/>
      <c r="B218" s="75"/>
      <c r="C218" s="75"/>
      <c r="D218" s="75"/>
      <c r="E218" s="75"/>
      <c r="F218" s="75"/>
      <c r="G218" s="75"/>
      <c r="H218" s="75"/>
      <c r="I218" s="75"/>
      <c r="J218" s="75"/>
      <c r="K218" s="75"/>
      <c r="L218" s="75"/>
      <c r="M218" s="75"/>
    </row>
    <row r="219" spans="1:13" x14ac:dyDescent="0.3">
      <c r="A219" s="75"/>
      <c r="B219" s="75"/>
      <c r="C219" s="75"/>
      <c r="D219" s="75"/>
      <c r="E219" s="75"/>
      <c r="F219" s="75"/>
      <c r="G219" s="75"/>
      <c r="H219" s="75"/>
      <c r="I219" s="75"/>
      <c r="J219" s="75"/>
      <c r="K219" s="75"/>
      <c r="L219" s="75"/>
      <c r="M219" s="75"/>
    </row>
    <row r="220" spans="1:13" x14ac:dyDescent="0.3">
      <c r="A220" s="75"/>
      <c r="B220" s="75"/>
      <c r="C220" s="75"/>
      <c r="D220" s="75"/>
      <c r="E220" s="75"/>
      <c r="F220" s="75"/>
      <c r="G220" s="75"/>
      <c r="H220" s="75"/>
      <c r="I220" s="75"/>
      <c r="J220" s="75"/>
      <c r="K220" s="75"/>
      <c r="L220" s="75"/>
      <c r="M220" s="75"/>
    </row>
    <row r="221" spans="1:13" x14ac:dyDescent="0.3">
      <c r="A221" s="75"/>
      <c r="B221" s="75"/>
      <c r="C221" s="75"/>
      <c r="D221" s="75"/>
      <c r="E221" s="75"/>
      <c r="F221" s="75"/>
      <c r="G221" s="75"/>
      <c r="H221" s="75"/>
      <c r="I221" s="75"/>
      <c r="J221" s="75"/>
      <c r="K221" s="75"/>
      <c r="L221" s="75"/>
      <c r="M221" s="75"/>
    </row>
    <row r="222" spans="1:13" x14ac:dyDescent="0.3">
      <c r="A222" s="75"/>
      <c r="B222" s="75"/>
      <c r="C222" s="75"/>
      <c r="D222" s="75"/>
      <c r="E222" s="75"/>
      <c r="F222" s="75"/>
      <c r="G222" s="75"/>
      <c r="H222" s="75"/>
      <c r="I222" s="75"/>
      <c r="J222" s="75"/>
      <c r="K222" s="75"/>
      <c r="L222" s="75"/>
      <c r="M222" s="75"/>
    </row>
    <row r="223" spans="1:13" x14ac:dyDescent="0.3">
      <c r="A223" s="75"/>
      <c r="B223" s="75"/>
      <c r="C223" s="75"/>
      <c r="D223" s="75"/>
      <c r="E223" s="75"/>
      <c r="F223" s="75"/>
      <c r="G223" s="75"/>
      <c r="H223" s="75"/>
      <c r="I223" s="75"/>
      <c r="J223" s="75"/>
      <c r="K223" s="75"/>
      <c r="L223" s="75"/>
      <c r="M223" s="75"/>
    </row>
    <row r="224" spans="1:13" x14ac:dyDescent="0.3">
      <c r="A224" s="75"/>
      <c r="B224" s="75"/>
      <c r="C224" s="75"/>
      <c r="D224" s="75"/>
      <c r="E224" s="75"/>
      <c r="F224" s="75"/>
      <c r="G224" s="75"/>
      <c r="H224" s="75"/>
      <c r="I224" s="75"/>
      <c r="J224" s="75"/>
      <c r="K224" s="75"/>
      <c r="L224" s="75"/>
      <c r="M224" s="75"/>
    </row>
    <row r="225" spans="1:13" x14ac:dyDescent="0.3">
      <c r="A225" s="75"/>
      <c r="B225" s="75"/>
      <c r="C225" s="75"/>
      <c r="D225" s="75"/>
      <c r="E225" s="75"/>
      <c r="F225" s="75"/>
      <c r="G225" s="75"/>
      <c r="H225" s="75"/>
      <c r="I225" s="75"/>
      <c r="J225" s="75"/>
      <c r="K225" s="75"/>
      <c r="L225" s="75"/>
      <c r="M225" s="75"/>
    </row>
    <row r="226" spans="1:13" x14ac:dyDescent="0.3">
      <c r="A226" s="75"/>
      <c r="B226" s="75"/>
      <c r="C226" s="75"/>
      <c r="D226" s="75"/>
      <c r="E226" s="75"/>
      <c r="F226" s="75"/>
      <c r="G226" s="75"/>
      <c r="H226" s="75"/>
      <c r="I226" s="75"/>
      <c r="J226" s="75"/>
      <c r="K226" s="75"/>
      <c r="L226" s="75"/>
      <c r="M226" s="75"/>
    </row>
    <row r="227" spans="1:13" x14ac:dyDescent="0.3">
      <c r="A227" s="75"/>
      <c r="B227" s="75"/>
      <c r="C227" s="75"/>
      <c r="D227" s="75"/>
      <c r="E227" s="75"/>
      <c r="F227" s="75"/>
      <c r="G227" s="75"/>
      <c r="H227" s="75"/>
      <c r="I227" s="75"/>
      <c r="J227" s="75"/>
      <c r="K227" s="75"/>
      <c r="L227" s="75"/>
      <c r="M227" s="75"/>
    </row>
    <row r="228" spans="1:13" x14ac:dyDescent="0.3">
      <c r="A228" s="75"/>
      <c r="B228" s="75"/>
      <c r="C228" s="75"/>
      <c r="D228" s="75"/>
      <c r="E228" s="75"/>
      <c r="F228" s="75"/>
      <c r="G228" s="75"/>
      <c r="H228" s="75"/>
      <c r="I228" s="75"/>
      <c r="J228" s="75"/>
      <c r="K228" s="75"/>
      <c r="L228" s="75"/>
      <c r="M228" s="75"/>
    </row>
    <row r="229" spans="1:13" x14ac:dyDescent="0.3">
      <c r="A229" s="75"/>
      <c r="B229" s="75"/>
      <c r="C229" s="75"/>
      <c r="D229" s="75"/>
      <c r="E229" s="75"/>
      <c r="F229" s="75"/>
      <c r="G229" s="75"/>
      <c r="H229" s="75"/>
      <c r="I229" s="75"/>
      <c r="J229" s="75"/>
      <c r="K229" s="75"/>
      <c r="L229" s="75"/>
      <c r="M229" s="75"/>
    </row>
    <row r="230" spans="1:13" x14ac:dyDescent="0.3">
      <c r="A230" s="75"/>
      <c r="B230" s="75"/>
      <c r="C230" s="75"/>
      <c r="D230" s="75"/>
      <c r="E230" s="75"/>
      <c r="F230" s="75"/>
      <c r="G230" s="75"/>
      <c r="H230" s="75"/>
      <c r="I230" s="75"/>
      <c r="J230" s="75"/>
      <c r="K230" s="75"/>
      <c r="L230" s="75"/>
      <c r="M230" s="75"/>
    </row>
    <row r="231" spans="1:13" x14ac:dyDescent="0.3">
      <c r="A231" s="75"/>
      <c r="B231" s="75"/>
      <c r="C231" s="75"/>
      <c r="D231" s="75"/>
      <c r="E231" s="75"/>
      <c r="F231" s="75"/>
      <c r="G231" s="75"/>
      <c r="H231" s="75"/>
      <c r="I231" s="75"/>
      <c r="J231" s="75"/>
      <c r="K231" s="75"/>
      <c r="L231" s="75"/>
      <c r="M231" s="75"/>
    </row>
    <row r="232" spans="1:13" x14ac:dyDescent="0.3">
      <c r="A232" s="75"/>
      <c r="B232" s="75"/>
      <c r="C232" s="75"/>
      <c r="D232" s="75"/>
      <c r="E232" s="75"/>
      <c r="F232" s="75"/>
      <c r="G232" s="75"/>
      <c r="H232" s="75"/>
      <c r="I232" s="75"/>
      <c r="J232" s="75"/>
      <c r="K232" s="75"/>
      <c r="L232" s="75"/>
      <c r="M232" s="75"/>
    </row>
    <row r="233" spans="1:13" x14ac:dyDescent="0.3">
      <c r="A233" s="75"/>
      <c r="B233" s="75"/>
      <c r="C233" s="75"/>
      <c r="D233" s="75"/>
      <c r="E233" s="75"/>
      <c r="F233" s="75"/>
      <c r="G233" s="75"/>
      <c r="H233" s="75"/>
      <c r="I233" s="75"/>
      <c r="J233" s="75"/>
      <c r="K233" s="75"/>
      <c r="L233" s="75"/>
      <c r="M233" s="75"/>
    </row>
    <row r="234" spans="1:13" x14ac:dyDescent="0.3">
      <c r="A234" s="75"/>
      <c r="B234" s="75"/>
      <c r="C234" s="75"/>
      <c r="D234" s="75"/>
      <c r="E234" s="75"/>
      <c r="F234" s="75"/>
      <c r="G234" s="75"/>
      <c r="H234" s="75"/>
      <c r="I234" s="75"/>
      <c r="J234" s="75"/>
      <c r="K234" s="75"/>
      <c r="L234" s="75"/>
      <c r="M234" s="75"/>
    </row>
    <row r="235" spans="1:13" x14ac:dyDescent="0.3">
      <c r="A235" s="75"/>
      <c r="B235" s="75"/>
      <c r="C235" s="75"/>
      <c r="D235" s="75"/>
      <c r="E235" s="75"/>
      <c r="F235" s="75"/>
      <c r="G235" s="75"/>
      <c r="H235" s="75"/>
      <c r="I235" s="75"/>
      <c r="J235" s="75"/>
      <c r="K235" s="75"/>
      <c r="L235" s="75"/>
      <c r="M235" s="75"/>
    </row>
    <row r="236" spans="1:13" x14ac:dyDescent="0.3">
      <c r="A236" s="75"/>
      <c r="B236" s="75"/>
      <c r="C236" s="75"/>
      <c r="D236" s="75"/>
      <c r="E236" s="75"/>
      <c r="F236" s="75"/>
      <c r="G236" s="75"/>
      <c r="H236" s="75"/>
      <c r="I236" s="75"/>
      <c r="J236" s="75"/>
      <c r="K236" s="75"/>
      <c r="L236" s="75"/>
      <c r="M236" s="75"/>
    </row>
    <row r="237" spans="1:13" x14ac:dyDescent="0.3">
      <c r="A237" s="75"/>
      <c r="B237" s="75"/>
      <c r="C237" s="75"/>
      <c r="D237" s="75"/>
      <c r="E237" s="75"/>
      <c r="F237" s="75"/>
      <c r="G237" s="75"/>
      <c r="H237" s="75"/>
      <c r="I237" s="75"/>
      <c r="J237" s="75"/>
      <c r="K237" s="75"/>
      <c r="L237" s="75"/>
      <c r="M237" s="75"/>
    </row>
    <row r="238" spans="1:13" x14ac:dyDescent="0.3">
      <c r="A238" s="75"/>
      <c r="B238" s="75"/>
      <c r="C238" s="75"/>
      <c r="D238" s="75"/>
      <c r="E238" s="75"/>
      <c r="F238" s="75"/>
      <c r="G238" s="75"/>
      <c r="H238" s="75"/>
      <c r="I238" s="75"/>
      <c r="J238" s="75"/>
      <c r="K238" s="75"/>
      <c r="L238" s="75"/>
      <c r="M238" s="75"/>
    </row>
    <row r="239" spans="1:13" x14ac:dyDescent="0.3">
      <c r="A239" s="75"/>
      <c r="B239" s="75"/>
      <c r="C239" s="75"/>
      <c r="D239" s="75"/>
      <c r="E239" s="75"/>
      <c r="F239" s="75"/>
      <c r="G239" s="75"/>
      <c r="H239" s="75"/>
      <c r="I239" s="75"/>
      <c r="J239" s="75"/>
      <c r="K239" s="75"/>
      <c r="L239" s="75"/>
      <c r="M239" s="75"/>
    </row>
    <row r="240" spans="1:13" x14ac:dyDescent="0.3">
      <c r="A240" s="75"/>
      <c r="B240" s="75"/>
      <c r="C240" s="75"/>
      <c r="D240" s="75"/>
      <c r="E240" s="75"/>
      <c r="F240" s="75"/>
      <c r="G240" s="75"/>
      <c r="H240" s="75"/>
      <c r="I240" s="75"/>
      <c r="J240" s="75"/>
      <c r="K240" s="75"/>
      <c r="L240" s="75"/>
      <c r="M240" s="75"/>
    </row>
    <row r="241" spans="1:13" x14ac:dyDescent="0.3">
      <c r="A241" s="75"/>
      <c r="B241" s="75"/>
      <c r="C241" s="75"/>
      <c r="D241" s="75"/>
      <c r="E241" s="75"/>
      <c r="F241" s="75"/>
      <c r="G241" s="75"/>
      <c r="H241" s="75"/>
      <c r="I241" s="75"/>
      <c r="J241" s="75"/>
      <c r="K241" s="75"/>
      <c r="L241" s="75"/>
      <c r="M241" s="75"/>
    </row>
    <row r="242" spans="1:13" x14ac:dyDescent="0.3">
      <c r="A242" s="75"/>
      <c r="B242" s="75"/>
      <c r="C242" s="75"/>
      <c r="D242" s="75"/>
      <c r="E242" s="75"/>
      <c r="F242" s="75"/>
      <c r="G242" s="75"/>
      <c r="H242" s="75"/>
      <c r="I242" s="75"/>
      <c r="J242" s="75"/>
      <c r="K242" s="75"/>
      <c r="L242" s="75"/>
      <c r="M242" s="75"/>
    </row>
    <row r="243" spans="1:13" x14ac:dyDescent="0.3">
      <c r="A243" s="75"/>
      <c r="B243" s="75"/>
      <c r="C243" s="75"/>
      <c r="D243" s="75"/>
      <c r="E243" s="75"/>
      <c r="F243" s="75"/>
      <c r="G243" s="75"/>
      <c r="H243" s="75"/>
      <c r="I243" s="75"/>
      <c r="J243" s="75"/>
      <c r="K243" s="75"/>
      <c r="L243" s="75"/>
      <c r="M243" s="75"/>
    </row>
    <row r="244" spans="1:13" x14ac:dyDescent="0.3">
      <c r="A244" s="75"/>
      <c r="B244" s="75"/>
      <c r="C244" s="75"/>
      <c r="D244" s="75"/>
      <c r="E244" s="75"/>
      <c r="F244" s="75"/>
      <c r="G244" s="75"/>
      <c r="H244" s="75"/>
      <c r="I244" s="75"/>
      <c r="J244" s="75"/>
      <c r="K244" s="75"/>
      <c r="L244" s="75"/>
      <c r="M244" s="75"/>
    </row>
    <row r="245" spans="1:13" x14ac:dyDescent="0.3">
      <c r="A245" s="75"/>
      <c r="B245" s="75"/>
      <c r="C245" s="75"/>
      <c r="D245" s="75"/>
      <c r="E245" s="75"/>
      <c r="F245" s="75"/>
      <c r="G245" s="75"/>
      <c r="H245" s="75"/>
      <c r="I245" s="75"/>
      <c r="J245" s="75"/>
      <c r="K245" s="75"/>
      <c r="L245" s="75"/>
      <c r="M245" s="75"/>
    </row>
    <row r="246" spans="1:13" x14ac:dyDescent="0.3">
      <c r="A246" s="75"/>
      <c r="B246" s="75"/>
      <c r="C246" s="75"/>
      <c r="D246" s="75"/>
      <c r="E246" s="75"/>
      <c r="F246" s="75"/>
      <c r="G246" s="75"/>
      <c r="H246" s="75"/>
      <c r="I246" s="75"/>
      <c r="J246" s="75"/>
      <c r="K246" s="75"/>
      <c r="L246" s="75"/>
      <c r="M246" s="75"/>
    </row>
    <row r="247" spans="1:13" x14ac:dyDescent="0.3">
      <c r="A247" s="75"/>
      <c r="B247" s="75"/>
      <c r="C247" s="75"/>
      <c r="D247" s="75"/>
      <c r="E247" s="75"/>
      <c r="F247" s="75"/>
      <c r="G247" s="75"/>
      <c r="H247" s="75"/>
      <c r="I247" s="75"/>
      <c r="J247" s="75"/>
      <c r="K247" s="75"/>
      <c r="L247" s="75"/>
      <c r="M247" s="75"/>
    </row>
    <row r="248" spans="1:13" x14ac:dyDescent="0.3">
      <c r="A248" s="75"/>
      <c r="B248" s="75"/>
      <c r="C248" s="75"/>
      <c r="D248" s="75"/>
      <c r="E248" s="75"/>
      <c r="F248" s="75"/>
      <c r="G248" s="75"/>
      <c r="H248" s="75"/>
      <c r="I248" s="75"/>
      <c r="J248" s="75"/>
      <c r="K248" s="75"/>
      <c r="L248" s="75"/>
      <c r="M248" s="75"/>
    </row>
    <row r="249" spans="1:13" x14ac:dyDescent="0.3">
      <c r="A249" s="75"/>
      <c r="B249" s="75"/>
      <c r="C249" s="75"/>
      <c r="D249" s="75"/>
      <c r="E249" s="75"/>
      <c r="F249" s="75"/>
      <c r="G249" s="75"/>
      <c r="H249" s="75"/>
      <c r="I249" s="75"/>
      <c r="J249" s="75"/>
      <c r="K249" s="75"/>
      <c r="L249" s="75"/>
      <c r="M249" s="75"/>
    </row>
    <row r="250" spans="1:13" x14ac:dyDescent="0.3">
      <c r="A250" s="75"/>
      <c r="B250" s="75"/>
      <c r="C250" s="75"/>
      <c r="D250" s="75"/>
      <c r="E250" s="75"/>
      <c r="F250" s="75"/>
      <c r="G250" s="75"/>
      <c r="H250" s="75"/>
      <c r="I250" s="75"/>
      <c r="J250" s="75"/>
      <c r="K250" s="75"/>
      <c r="L250" s="75"/>
      <c r="M250" s="75"/>
    </row>
    <row r="251" spans="1:13" x14ac:dyDescent="0.3">
      <c r="A251" s="75"/>
      <c r="B251" s="75"/>
      <c r="C251" s="75"/>
      <c r="D251" s="75"/>
      <c r="E251" s="75"/>
      <c r="F251" s="75"/>
      <c r="G251" s="75"/>
      <c r="H251" s="75"/>
      <c r="I251" s="75"/>
      <c r="J251" s="75"/>
      <c r="K251" s="75"/>
      <c r="L251" s="75"/>
      <c r="M251" s="75"/>
    </row>
    <row r="252" spans="1:13" x14ac:dyDescent="0.3">
      <c r="A252" s="75"/>
      <c r="B252" s="75"/>
      <c r="C252" s="75"/>
      <c r="D252" s="75"/>
      <c r="E252" s="75"/>
      <c r="F252" s="75"/>
      <c r="G252" s="75"/>
      <c r="H252" s="75"/>
      <c r="I252" s="75"/>
      <c r="J252" s="75"/>
      <c r="K252" s="75"/>
      <c r="L252" s="75"/>
      <c r="M252" s="75"/>
    </row>
    <row r="253" spans="1:13" x14ac:dyDescent="0.3">
      <c r="A253" s="75"/>
      <c r="B253" s="75"/>
      <c r="C253" s="75"/>
      <c r="D253" s="75"/>
      <c r="E253" s="75"/>
      <c r="F253" s="75"/>
      <c r="G253" s="75"/>
      <c r="H253" s="75"/>
      <c r="I253" s="75"/>
      <c r="J253" s="75"/>
      <c r="K253" s="75"/>
      <c r="L253" s="75"/>
      <c r="M253" s="75"/>
    </row>
    <row r="254" spans="1:13" x14ac:dyDescent="0.3">
      <c r="A254" s="75"/>
      <c r="B254" s="75"/>
      <c r="C254" s="75"/>
      <c r="D254" s="75"/>
      <c r="E254" s="75"/>
      <c r="F254" s="75"/>
      <c r="G254" s="75"/>
      <c r="H254" s="75"/>
      <c r="I254" s="75"/>
      <c r="J254" s="75"/>
      <c r="K254" s="75"/>
      <c r="L254" s="75"/>
      <c r="M254" s="75"/>
    </row>
    <row r="255" spans="1:13" x14ac:dyDescent="0.3">
      <c r="A255" s="75"/>
      <c r="B255" s="75"/>
      <c r="C255" s="75"/>
      <c r="D255" s="75"/>
      <c r="E255" s="75"/>
      <c r="F255" s="75"/>
      <c r="G255" s="75"/>
      <c r="H255" s="75"/>
      <c r="I255" s="75"/>
      <c r="J255" s="75"/>
      <c r="K255" s="75"/>
      <c r="L255" s="75"/>
      <c r="M255" s="75"/>
    </row>
    <row r="256" spans="1:13" x14ac:dyDescent="0.3">
      <c r="A256" s="75"/>
      <c r="B256" s="75"/>
      <c r="C256" s="75"/>
      <c r="D256" s="75"/>
      <c r="E256" s="75"/>
      <c r="F256" s="75"/>
      <c r="G256" s="75"/>
      <c r="H256" s="75"/>
      <c r="I256" s="75"/>
      <c r="J256" s="75"/>
      <c r="K256" s="75"/>
      <c r="L256" s="75"/>
      <c r="M256" s="75"/>
    </row>
    <row r="257" spans="1:13" x14ac:dyDescent="0.3">
      <c r="A257" s="75"/>
      <c r="B257" s="75"/>
      <c r="C257" s="75"/>
      <c r="D257" s="75"/>
      <c r="E257" s="75"/>
      <c r="F257" s="75"/>
      <c r="G257" s="75"/>
      <c r="H257" s="75"/>
      <c r="I257" s="75"/>
      <c r="J257" s="75"/>
      <c r="K257" s="75"/>
      <c r="L257" s="75"/>
      <c r="M257" s="75"/>
    </row>
    <row r="258" spans="1:13" x14ac:dyDescent="0.3">
      <c r="A258" s="75"/>
      <c r="B258" s="75"/>
      <c r="C258" s="75"/>
      <c r="D258" s="75"/>
      <c r="E258" s="75"/>
      <c r="F258" s="75"/>
      <c r="G258" s="75"/>
      <c r="H258" s="75"/>
      <c r="I258" s="75"/>
      <c r="J258" s="75"/>
      <c r="K258" s="75"/>
      <c r="L258" s="75"/>
      <c r="M258" s="75"/>
    </row>
    <row r="259" spans="1:13" x14ac:dyDescent="0.3">
      <c r="A259" s="75"/>
      <c r="B259" s="75"/>
      <c r="C259" s="75"/>
      <c r="D259" s="75"/>
      <c r="E259" s="75"/>
      <c r="F259" s="75"/>
      <c r="G259" s="75"/>
      <c r="H259" s="75"/>
      <c r="I259" s="75"/>
      <c r="J259" s="75"/>
      <c r="K259" s="75"/>
      <c r="L259" s="75"/>
      <c r="M259" s="75"/>
    </row>
    <row r="260" spans="1:13" x14ac:dyDescent="0.3">
      <c r="A260" s="75"/>
      <c r="B260" s="75"/>
      <c r="C260" s="75"/>
      <c r="D260" s="75"/>
      <c r="E260" s="75"/>
      <c r="F260" s="75"/>
      <c r="G260" s="75"/>
      <c r="H260" s="75"/>
      <c r="I260" s="75"/>
      <c r="J260" s="75"/>
      <c r="K260" s="75"/>
      <c r="L260" s="75"/>
      <c r="M260" s="75"/>
    </row>
    <row r="261" spans="1:13" x14ac:dyDescent="0.3">
      <c r="A261" s="75"/>
      <c r="B261" s="75"/>
      <c r="C261" s="75"/>
      <c r="D261" s="75"/>
      <c r="E261" s="75"/>
      <c r="F261" s="75"/>
      <c r="G261" s="75"/>
      <c r="H261" s="75"/>
      <c r="I261" s="75"/>
      <c r="J261" s="75"/>
      <c r="K261" s="75"/>
      <c r="L261" s="75"/>
      <c r="M261" s="75"/>
    </row>
    <row r="262" spans="1:13" x14ac:dyDescent="0.3">
      <c r="A262" s="75"/>
      <c r="B262" s="75"/>
      <c r="C262" s="75"/>
      <c r="D262" s="75"/>
      <c r="E262" s="75"/>
      <c r="F262" s="75"/>
      <c r="G262" s="75"/>
      <c r="H262" s="75"/>
      <c r="I262" s="75"/>
      <c r="J262" s="75"/>
      <c r="K262" s="75"/>
      <c r="L262" s="75"/>
      <c r="M262" s="75"/>
    </row>
    <row r="263" spans="1:13" x14ac:dyDescent="0.3">
      <c r="A263" s="75"/>
      <c r="B263" s="75"/>
      <c r="C263" s="75"/>
      <c r="D263" s="75"/>
      <c r="E263" s="75"/>
      <c r="F263" s="75"/>
      <c r="G263" s="75"/>
      <c r="H263" s="75"/>
      <c r="I263" s="75"/>
      <c r="J263" s="75"/>
      <c r="K263" s="75"/>
      <c r="L263" s="75"/>
      <c r="M263" s="75"/>
    </row>
    <row r="264" spans="1:13" x14ac:dyDescent="0.3">
      <c r="A264" s="75"/>
      <c r="B264" s="75"/>
      <c r="C264" s="75"/>
      <c r="D264" s="75"/>
      <c r="E264" s="75"/>
      <c r="F264" s="75"/>
      <c r="G264" s="75"/>
      <c r="H264" s="75"/>
      <c r="I264" s="75"/>
      <c r="J264" s="75"/>
      <c r="K264" s="75"/>
      <c r="L264" s="75"/>
      <c r="M264" s="75"/>
    </row>
    <row r="265" spans="1:13" x14ac:dyDescent="0.3">
      <c r="A265" s="75"/>
      <c r="B265" s="75"/>
      <c r="C265" s="75"/>
      <c r="D265" s="75"/>
      <c r="E265" s="75"/>
      <c r="F265" s="75"/>
      <c r="G265" s="75"/>
      <c r="H265" s="75"/>
      <c r="I265" s="75"/>
      <c r="J265" s="75"/>
      <c r="K265" s="75"/>
      <c r="L265" s="75"/>
      <c r="M265" s="75"/>
    </row>
    <row r="266" spans="1:13" x14ac:dyDescent="0.3">
      <c r="A266" s="75"/>
      <c r="B266" s="75"/>
      <c r="C266" s="75"/>
      <c r="D266" s="75"/>
      <c r="E266" s="75"/>
      <c r="F266" s="75"/>
      <c r="G266" s="75"/>
      <c r="H266" s="75"/>
      <c r="I266" s="75"/>
      <c r="J266" s="75"/>
      <c r="K266" s="75"/>
      <c r="L266" s="75"/>
      <c r="M266" s="75"/>
    </row>
    <row r="267" spans="1:13" x14ac:dyDescent="0.3">
      <c r="A267" s="75"/>
      <c r="B267" s="75"/>
      <c r="C267" s="75"/>
      <c r="D267" s="75"/>
      <c r="E267" s="75"/>
      <c r="F267" s="75"/>
      <c r="G267" s="75"/>
      <c r="H267" s="75"/>
      <c r="I267" s="75"/>
      <c r="J267" s="75"/>
      <c r="K267" s="75"/>
      <c r="L267" s="75"/>
      <c r="M267" s="75"/>
    </row>
    <row r="268" spans="1:13" x14ac:dyDescent="0.3">
      <c r="A268" s="75"/>
      <c r="B268" s="75"/>
      <c r="C268" s="75"/>
      <c r="D268" s="75"/>
      <c r="E268" s="75"/>
      <c r="F268" s="75"/>
      <c r="G268" s="75"/>
      <c r="H268" s="75"/>
      <c r="I268" s="75"/>
      <c r="J268" s="75"/>
      <c r="K268" s="75"/>
      <c r="L268" s="75"/>
      <c r="M268" s="75"/>
    </row>
    <row r="269" spans="1:13" x14ac:dyDescent="0.3">
      <c r="A269" s="75"/>
      <c r="B269" s="75"/>
      <c r="C269" s="75"/>
      <c r="D269" s="75"/>
      <c r="E269" s="75"/>
      <c r="F269" s="75"/>
      <c r="G269" s="75"/>
      <c r="H269" s="75"/>
      <c r="I269" s="75"/>
      <c r="J269" s="75"/>
      <c r="K269" s="75"/>
      <c r="L269" s="75"/>
      <c r="M269" s="75"/>
    </row>
    <row r="270" spans="1:13" x14ac:dyDescent="0.3">
      <c r="A270" s="75"/>
      <c r="B270" s="75"/>
      <c r="C270" s="75"/>
      <c r="D270" s="75"/>
      <c r="E270" s="75"/>
      <c r="F270" s="75"/>
      <c r="G270" s="75"/>
      <c r="H270" s="75"/>
      <c r="I270" s="75"/>
      <c r="J270" s="75"/>
      <c r="K270" s="75"/>
      <c r="L270" s="75"/>
      <c r="M270" s="75"/>
    </row>
    <row r="271" spans="1:13" x14ac:dyDescent="0.3">
      <c r="A271" s="75"/>
      <c r="B271" s="75"/>
      <c r="C271" s="75"/>
      <c r="D271" s="75"/>
      <c r="E271" s="75"/>
      <c r="F271" s="75"/>
      <c r="G271" s="75"/>
      <c r="H271" s="75"/>
      <c r="I271" s="75"/>
      <c r="J271" s="75"/>
      <c r="K271" s="75"/>
      <c r="L271" s="75"/>
      <c r="M271" s="75"/>
    </row>
    <row r="272" spans="1:13" x14ac:dyDescent="0.3">
      <c r="A272" s="75"/>
      <c r="B272" s="75"/>
      <c r="C272" s="75"/>
      <c r="D272" s="75"/>
      <c r="E272" s="75"/>
      <c r="F272" s="75"/>
      <c r="G272" s="75"/>
      <c r="H272" s="75"/>
      <c r="I272" s="75"/>
      <c r="J272" s="75"/>
      <c r="K272" s="75"/>
      <c r="L272" s="75"/>
      <c r="M272" s="75"/>
    </row>
    <row r="273" spans="1:13" x14ac:dyDescent="0.3">
      <c r="A273" s="75"/>
      <c r="B273" s="75"/>
      <c r="C273" s="75"/>
      <c r="D273" s="75"/>
      <c r="E273" s="75"/>
      <c r="F273" s="75"/>
      <c r="G273" s="75"/>
      <c r="H273" s="75"/>
      <c r="I273" s="75"/>
      <c r="J273" s="75"/>
      <c r="K273" s="75"/>
      <c r="L273" s="75"/>
      <c r="M273" s="75"/>
    </row>
    <row r="274" spans="1:13" x14ac:dyDescent="0.3">
      <c r="A274" s="75"/>
      <c r="B274" s="75"/>
      <c r="C274" s="75"/>
      <c r="D274" s="75"/>
      <c r="E274" s="75"/>
      <c r="F274" s="75"/>
      <c r="G274" s="75"/>
      <c r="H274" s="75"/>
      <c r="I274" s="75"/>
      <c r="J274" s="75"/>
      <c r="K274" s="75"/>
      <c r="L274" s="75"/>
      <c r="M274" s="75"/>
    </row>
    <row r="275" spans="1:13" x14ac:dyDescent="0.3">
      <c r="A275" s="75"/>
      <c r="B275" s="75"/>
      <c r="C275" s="75"/>
      <c r="D275" s="75"/>
      <c r="E275" s="75"/>
      <c r="F275" s="75"/>
      <c r="G275" s="75"/>
      <c r="H275" s="75"/>
      <c r="I275" s="75"/>
      <c r="J275" s="75"/>
      <c r="K275" s="75"/>
      <c r="L275" s="75"/>
      <c r="M275" s="75"/>
    </row>
    <row r="276" spans="1:13" x14ac:dyDescent="0.3">
      <c r="A276" s="75"/>
      <c r="B276" s="75"/>
      <c r="C276" s="75"/>
      <c r="D276" s="75"/>
      <c r="E276" s="75"/>
      <c r="F276" s="75"/>
      <c r="G276" s="75"/>
      <c r="H276" s="75"/>
      <c r="I276" s="75"/>
      <c r="J276" s="75"/>
      <c r="K276" s="75"/>
      <c r="L276" s="75"/>
      <c r="M276" s="75"/>
    </row>
    <row r="277" spans="1:13" x14ac:dyDescent="0.3">
      <c r="A277" s="75"/>
      <c r="B277" s="75"/>
      <c r="C277" s="75"/>
      <c r="D277" s="75"/>
      <c r="E277" s="75"/>
      <c r="F277" s="75"/>
      <c r="G277" s="75"/>
      <c r="H277" s="75"/>
      <c r="I277" s="75"/>
      <c r="J277" s="75"/>
      <c r="K277" s="75"/>
      <c r="L277" s="75"/>
      <c r="M277" s="75"/>
    </row>
    <row r="278" spans="1:13" x14ac:dyDescent="0.3">
      <c r="A278" s="75"/>
      <c r="B278" s="75"/>
      <c r="C278" s="75"/>
      <c r="D278" s="75"/>
      <c r="E278" s="75"/>
      <c r="F278" s="75"/>
      <c r="G278" s="75"/>
      <c r="H278" s="75"/>
      <c r="I278" s="75"/>
      <c r="J278" s="75"/>
      <c r="K278" s="75"/>
      <c r="L278" s="75"/>
      <c r="M278" s="75"/>
    </row>
    <row r="279" spans="1:13" x14ac:dyDescent="0.3">
      <c r="A279" s="75"/>
      <c r="B279" s="75"/>
      <c r="C279" s="75"/>
      <c r="D279" s="75"/>
      <c r="E279" s="75"/>
      <c r="F279" s="75"/>
      <c r="G279" s="75"/>
      <c r="H279" s="75"/>
      <c r="I279" s="75"/>
      <c r="J279" s="75"/>
      <c r="K279" s="75"/>
      <c r="L279" s="75"/>
      <c r="M279" s="75"/>
    </row>
    <row r="280" spans="1:13" x14ac:dyDescent="0.3">
      <c r="A280" s="75"/>
      <c r="B280" s="75"/>
      <c r="C280" s="75"/>
      <c r="D280" s="75"/>
      <c r="E280" s="75"/>
      <c r="F280" s="75"/>
      <c r="G280" s="75"/>
      <c r="H280" s="75"/>
      <c r="I280" s="75"/>
      <c r="J280" s="75"/>
      <c r="K280" s="75"/>
      <c r="L280" s="75"/>
      <c r="M280" s="75"/>
    </row>
    <row r="281" spans="1:13" x14ac:dyDescent="0.3">
      <c r="A281" s="75"/>
      <c r="B281" s="75"/>
      <c r="C281" s="75"/>
      <c r="D281" s="75"/>
      <c r="E281" s="75"/>
      <c r="F281" s="75"/>
      <c r="G281" s="75"/>
      <c r="H281" s="75"/>
      <c r="I281" s="75"/>
      <c r="J281" s="75"/>
      <c r="K281" s="75"/>
      <c r="L281" s="75"/>
      <c r="M281" s="75"/>
    </row>
    <row r="282" spans="1:13" x14ac:dyDescent="0.3">
      <c r="A282" s="75"/>
      <c r="B282" s="75"/>
      <c r="C282" s="75"/>
      <c r="D282" s="75"/>
      <c r="E282" s="75"/>
      <c r="F282" s="75"/>
      <c r="G282" s="75"/>
      <c r="H282" s="75"/>
      <c r="I282" s="75"/>
      <c r="J282" s="75"/>
      <c r="K282" s="75"/>
      <c r="L282" s="75"/>
      <c r="M282" s="75"/>
    </row>
    <row r="283" spans="1:13" x14ac:dyDescent="0.3">
      <c r="A283" s="75"/>
      <c r="B283" s="75"/>
      <c r="C283" s="75"/>
      <c r="D283" s="75"/>
      <c r="E283" s="75"/>
      <c r="F283" s="75"/>
      <c r="G283" s="75"/>
      <c r="H283" s="75"/>
      <c r="I283" s="75"/>
      <c r="J283" s="75"/>
      <c r="K283" s="75"/>
      <c r="L283" s="75"/>
      <c r="M283" s="75"/>
    </row>
    <row r="284" spans="1:13" x14ac:dyDescent="0.3">
      <c r="A284" s="75"/>
      <c r="B284" s="75"/>
      <c r="C284" s="75"/>
      <c r="D284" s="75"/>
      <c r="E284" s="75"/>
      <c r="F284" s="75"/>
      <c r="G284" s="75"/>
      <c r="H284" s="75"/>
      <c r="I284" s="75"/>
      <c r="J284" s="75"/>
      <c r="K284" s="75"/>
      <c r="L284" s="75"/>
      <c r="M284" s="75"/>
    </row>
    <row r="285" spans="1:13" x14ac:dyDescent="0.3">
      <c r="A285" s="75"/>
      <c r="B285" s="75"/>
      <c r="C285" s="75"/>
      <c r="D285" s="75"/>
      <c r="E285" s="75"/>
      <c r="F285" s="75"/>
      <c r="G285" s="75"/>
      <c r="H285" s="75"/>
      <c r="I285" s="75"/>
      <c r="J285" s="75"/>
      <c r="K285" s="75"/>
      <c r="L285" s="75"/>
      <c r="M285" s="75"/>
    </row>
    <row r="286" spans="1:13" x14ac:dyDescent="0.3">
      <c r="A286" s="75"/>
      <c r="B286" s="75"/>
      <c r="C286" s="75"/>
      <c r="D286" s="75"/>
      <c r="E286" s="75"/>
      <c r="F286" s="75"/>
      <c r="G286" s="75"/>
      <c r="H286" s="75"/>
      <c r="I286" s="75"/>
      <c r="J286" s="75"/>
      <c r="K286" s="75"/>
      <c r="L286" s="75"/>
      <c r="M286" s="75"/>
    </row>
    <row r="287" spans="1:13" x14ac:dyDescent="0.3">
      <c r="A287" s="75"/>
      <c r="B287" s="75"/>
      <c r="C287" s="75"/>
      <c r="D287" s="75"/>
      <c r="E287" s="75"/>
      <c r="F287" s="75"/>
      <c r="G287" s="75"/>
      <c r="H287" s="75"/>
      <c r="I287" s="75"/>
      <c r="J287" s="75"/>
      <c r="K287" s="75"/>
      <c r="L287" s="75"/>
      <c r="M287" s="75"/>
    </row>
    <row r="288" spans="1:13" x14ac:dyDescent="0.3">
      <c r="A288" s="75"/>
      <c r="B288" s="75"/>
      <c r="C288" s="75"/>
      <c r="D288" s="75"/>
      <c r="E288" s="75"/>
      <c r="F288" s="75"/>
      <c r="G288" s="75"/>
      <c r="H288" s="75"/>
      <c r="I288" s="75"/>
      <c r="J288" s="75"/>
      <c r="K288" s="75"/>
      <c r="L288" s="75"/>
      <c r="M288" s="75"/>
    </row>
    <row r="289" spans="1:13" x14ac:dyDescent="0.3">
      <c r="A289" s="75"/>
      <c r="B289" s="75"/>
      <c r="C289" s="75"/>
      <c r="D289" s="75"/>
      <c r="E289" s="75"/>
      <c r="F289" s="75"/>
      <c r="G289" s="75"/>
      <c r="H289" s="75"/>
      <c r="I289" s="75"/>
      <c r="J289" s="75"/>
      <c r="K289" s="75"/>
      <c r="L289" s="75"/>
      <c r="M289" s="75"/>
    </row>
    <row r="290" spans="1:13" x14ac:dyDescent="0.3">
      <c r="A290" s="75"/>
      <c r="B290" s="75"/>
      <c r="C290" s="75"/>
      <c r="D290" s="75"/>
      <c r="E290" s="75"/>
      <c r="F290" s="75"/>
      <c r="G290" s="75"/>
      <c r="H290" s="75"/>
      <c r="I290" s="75"/>
      <c r="J290" s="75"/>
      <c r="K290" s="75"/>
      <c r="L290" s="75"/>
      <c r="M290" s="75"/>
    </row>
    <row r="291" spans="1:13" x14ac:dyDescent="0.3">
      <c r="A291" s="75"/>
      <c r="B291" s="75"/>
      <c r="C291" s="75"/>
      <c r="D291" s="75"/>
      <c r="E291" s="75"/>
      <c r="F291" s="75"/>
      <c r="G291" s="75"/>
      <c r="H291" s="75"/>
      <c r="I291" s="75"/>
      <c r="J291" s="75"/>
      <c r="K291" s="75"/>
      <c r="L291" s="75"/>
      <c r="M291" s="75"/>
    </row>
    <row r="292" spans="1:13" x14ac:dyDescent="0.3">
      <c r="A292" s="75"/>
      <c r="B292" s="75"/>
      <c r="C292" s="75"/>
      <c r="D292" s="75"/>
      <c r="E292" s="75"/>
      <c r="F292" s="75"/>
      <c r="G292" s="75"/>
      <c r="H292" s="75"/>
      <c r="I292" s="75"/>
      <c r="J292" s="75"/>
      <c r="K292" s="75"/>
      <c r="L292" s="75"/>
      <c r="M292" s="75"/>
    </row>
    <row r="293" spans="1:13" x14ac:dyDescent="0.3">
      <c r="A293" s="75"/>
      <c r="B293" s="75"/>
      <c r="C293" s="75"/>
      <c r="D293" s="75"/>
      <c r="E293" s="75"/>
      <c r="F293" s="75"/>
      <c r="G293" s="75"/>
      <c r="H293" s="75"/>
      <c r="I293" s="75"/>
      <c r="J293" s="75"/>
      <c r="K293" s="75"/>
      <c r="L293" s="75"/>
      <c r="M293" s="75"/>
    </row>
    <row r="294" spans="1:13" x14ac:dyDescent="0.3">
      <c r="A294" s="75"/>
      <c r="B294" s="75"/>
      <c r="C294" s="75"/>
      <c r="D294" s="75"/>
      <c r="E294" s="75"/>
      <c r="F294" s="75"/>
      <c r="G294" s="75"/>
      <c r="H294" s="75"/>
      <c r="I294" s="75"/>
      <c r="J294" s="75"/>
      <c r="K294" s="75"/>
      <c r="L294" s="75"/>
      <c r="M294" s="75"/>
    </row>
    <row r="295" spans="1:13" x14ac:dyDescent="0.3">
      <c r="A295" s="75"/>
      <c r="B295" s="75"/>
      <c r="C295" s="75"/>
      <c r="D295" s="75"/>
      <c r="E295" s="75"/>
      <c r="F295" s="75"/>
      <c r="G295" s="75"/>
      <c r="H295" s="75"/>
      <c r="I295" s="75"/>
      <c r="J295" s="75"/>
      <c r="K295" s="75"/>
      <c r="L295" s="75"/>
      <c r="M295" s="75"/>
    </row>
    <row r="296" spans="1:13" x14ac:dyDescent="0.3">
      <c r="A296" s="75"/>
      <c r="B296" s="75"/>
      <c r="C296" s="75"/>
      <c r="D296" s="75"/>
      <c r="E296" s="75"/>
      <c r="F296" s="75"/>
      <c r="G296" s="75"/>
      <c r="H296" s="75"/>
      <c r="I296" s="75"/>
      <c r="J296" s="75"/>
      <c r="K296" s="75"/>
      <c r="L296" s="75"/>
      <c r="M296" s="75"/>
    </row>
    <row r="297" spans="1:13" x14ac:dyDescent="0.3">
      <c r="A297" s="75"/>
      <c r="B297" s="75"/>
      <c r="C297" s="75"/>
      <c r="D297" s="75"/>
      <c r="E297" s="75"/>
      <c r="F297" s="75"/>
      <c r="G297" s="75"/>
      <c r="H297" s="75"/>
      <c r="I297" s="75"/>
      <c r="J297" s="75"/>
      <c r="K297" s="75"/>
      <c r="L297" s="75"/>
      <c r="M297" s="75"/>
    </row>
    <row r="298" spans="1:13" x14ac:dyDescent="0.3">
      <c r="A298" s="75"/>
      <c r="B298" s="75"/>
      <c r="C298" s="75"/>
      <c r="D298" s="75"/>
      <c r="E298" s="75"/>
      <c r="F298" s="75"/>
      <c r="G298" s="75"/>
      <c r="H298" s="75"/>
      <c r="I298" s="75"/>
      <c r="J298" s="75"/>
      <c r="K298" s="75"/>
      <c r="L298" s="75"/>
      <c r="M298" s="75"/>
    </row>
    <row r="299" spans="1:13" x14ac:dyDescent="0.3">
      <c r="A299" s="75"/>
      <c r="B299" s="75"/>
      <c r="C299" s="75"/>
      <c r="D299" s="75"/>
      <c r="E299" s="75"/>
      <c r="F299" s="75"/>
      <c r="G299" s="75"/>
      <c r="H299" s="75"/>
      <c r="I299" s="75"/>
      <c r="J299" s="75"/>
      <c r="K299" s="75"/>
      <c r="L299" s="75"/>
      <c r="M299" s="75"/>
    </row>
    <row r="300" spans="1:13" x14ac:dyDescent="0.3">
      <c r="A300" s="75"/>
      <c r="B300" s="75"/>
      <c r="C300" s="75"/>
      <c r="D300" s="75"/>
      <c r="E300" s="75"/>
      <c r="F300" s="75"/>
      <c r="G300" s="75"/>
      <c r="H300" s="75"/>
      <c r="I300" s="75"/>
      <c r="J300" s="75"/>
      <c r="K300" s="75"/>
      <c r="L300" s="75"/>
      <c r="M300" s="75"/>
    </row>
    <row r="301" spans="1:13" x14ac:dyDescent="0.3">
      <c r="A301" s="75"/>
      <c r="B301" s="75"/>
      <c r="C301" s="75"/>
      <c r="D301" s="75"/>
      <c r="E301" s="75"/>
      <c r="F301" s="75"/>
      <c r="G301" s="75"/>
      <c r="H301" s="75"/>
      <c r="I301" s="75"/>
      <c r="J301" s="75"/>
      <c r="K301" s="75"/>
      <c r="L301" s="75"/>
      <c r="M301" s="75"/>
    </row>
    <row r="302" spans="1:13" x14ac:dyDescent="0.3">
      <c r="A302" s="75"/>
      <c r="B302" s="75"/>
      <c r="C302" s="75"/>
      <c r="D302" s="75"/>
      <c r="E302" s="75"/>
      <c r="F302" s="75"/>
      <c r="G302" s="75"/>
      <c r="H302" s="75"/>
      <c r="I302" s="75"/>
      <c r="J302" s="75"/>
      <c r="K302" s="75"/>
      <c r="L302" s="75"/>
      <c r="M302" s="75"/>
    </row>
    <row r="303" spans="1:13" x14ac:dyDescent="0.3">
      <c r="A303" s="75"/>
      <c r="B303" s="75"/>
      <c r="C303" s="75"/>
      <c r="D303" s="75"/>
      <c r="E303" s="75"/>
      <c r="F303" s="75"/>
      <c r="G303" s="75"/>
      <c r="H303" s="75"/>
      <c r="I303" s="75"/>
      <c r="J303" s="75"/>
      <c r="K303" s="75"/>
      <c r="L303" s="75"/>
      <c r="M303" s="75"/>
    </row>
    <row r="304" spans="1:13" x14ac:dyDescent="0.3">
      <c r="A304" s="75"/>
      <c r="B304" s="75"/>
      <c r="C304" s="75"/>
      <c r="D304" s="75"/>
      <c r="E304" s="75"/>
      <c r="F304" s="75"/>
      <c r="G304" s="75"/>
      <c r="H304" s="75"/>
      <c r="I304" s="75"/>
      <c r="J304" s="75"/>
      <c r="K304" s="75"/>
      <c r="L304" s="75"/>
      <c r="M304" s="75"/>
    </row>
    <row r="305" spans="1:13" x14ac:dyDescent="0.3">
      <c r="A305" s="75"/>
      <c r="B305" s="75"/>
      <c r="C305" s="75"/>
      <c r="D305" s="75"/>
      <c r="E305" s="75"/>
      <c r="F305" s="75"/>
      <c r="G305" s="75"/>
      <c r="H305" s="75"/>
      <c r="I305" s="75"/>
      <c r="J305" s="75"/>
      <c r="K305" s="75"/>
      <c r="L305" s="75"/>
      <c r="M305" s="75"/>
    </row>
    <row r="306" spans="1:13" x14ac:dyDescent="0.3">
      <c r="A306" s="75"/>
      <c r="B306" s="75"/>
      <c r="C306" s="75"/>
      <c r="D306" s="75"/>
      <c r="E306" s="75"/>
      <c r="F306" s="75"/>
      <c r="G306" s="75"/>
      <c r="H306" s="75"/>
      <c r="I306" s="75"/>
      <c r="J306" s="75"/>
      <c r="K306" s="75"/>
      <c r="L306" s="75"/>
      <c r="M306" s="75"/>
    </row>
    <row r="307" spans="1:13" x14ac:dyDescent="0.3">
      <c r="A307" s="75"/>
      <c r="B307" s="75"/>
      <c r="C307" s="75"/>
      <c r="D307" s="75"/>
      <c r="E307" s="75"/>
      <c r="F307" s="75"/>
      <c r="G307" s="75"/>
      <c r="H307" s="75"/>
      <c r="I307" s="75"/>
      <c r="J307" s="75"/>
      <c r="K307" s="75"/>
      <c r="L307" s="75"/>
      <c r="M307" s="75"/>
    </row>
    <row r="308" spans="1:13" x14ac:dyDescent="0.3">
      <c r="A308" s="75"/>
      <c r="B308" s="75"/>
      <c r="C308" s="75"/>
      <c r="D308" s="75"/>
      <c r="E308" s="75"/>
      <c r="F308" s="75"/>
      <c r="G308" s="75"/>
      <c r="H308" s="75"/>
      <c r="I308" s="75"/>
      <c r="J308" s="75"/>
      <c r="K308" s="75"/>
      <c r="L308" s="75"/>
      <c r="M308" s="75"/>
    </row>
    <row r="309" spans="1:13" x14ac:dyDescent="0.3">
      <c r="A309" s="75"/>
      <c r="B309" s="75"/>
      <c r="C309" s="75"/>
      <c r="D309" s="75"/>
      <c r="E309" s="75"/>
      <c r="F309" s="75"/>
      <c r="G309" s="75"/>
      <c r="H309" s="75"/>
      <c r="I309" s="75"/>
      <c r="J309" s="75"/>
      <c r="K309" s="75"/>
      <c r="L309" s="75"/>
      <c r="M309" s="75"/>
    </row>
    <row r="310" spans="1:13" x14ac:dyDescent="0.3">
      <c r="A310" s="75"/>
      <c r="B310" s="75"/>
      <c r="C310" s="75"/>
      <c r="D310" s="75"/>
      <c r="E310" s="75"/>
      <c r="F310" s="75"/>
      <c r="G310" s="75"/>
      <c r="H310" s="75"/>
      <c r="I310" s="75"/>
      <c r="J310" s="75"/>
      <c r="K310" s="75"/>
      <c r="L310" s="75"/>
      <c r="M310" s="75"/>
    </row>
    <row r="311" spans="1:13" x14ac:dyDescent="0.3">
      <c r="A311" s="75"/>
      <c r="B311" s="75"/>
      <c r="C311" s="75"/>
      <c r="D311" s="75"/>
      <c r="E311" s="75"/>
      <c r="F311" s="75"/>
      <c r="G311" s="75"/>
      <c r="H311" s="75"/>
      <c r="I311" s="75"/>
      <c r="J311" s="75"/>
      <c r="K311" s="75"/>
      <c r="L311" s="75"/>
      <c r="M311" s="75"/>
    </row>
    <row r="312" spans="1:13" x14ac:dyDescent="0.3">
      <c r="A312" s="75"/>
      <c r="B312" s="75"/>
      <c r="C312" s="75"/>
      <c r="D312" s="75"/>
      <c r="E312" s="75"/>
      <c r="F312" s="75"/>
      <c r="G312" s="75"/>
      <c r="H312" s="75"/>
      <c r="I312" s="75"/>
      <c r="J312" s="75"/>
      <c r="K312" s="75"/>
      <c r="L312" s="75"/>
      <c r="M312" s="75"/>
    </row>
    <row r="313" spans="1:13" x14ac:dyDescent="0.3">
      <c r="A313" s="75"/>
      <c r="B313" s="75"/>
      <c r="C313" s="75"/>
      <c r="D313" s="75"/>
      <c r="E313" s="75"/>
      <c r="F313" s="75"/>
      <c r="G313" s="75"/>
      <c r="H313" s="75"/>
      <c r="I313" s="75"/>
      <c r="J313" s="75"/>
      <c r="K313" s="75"/>
      <c r="L313" s="75"/>
      <c r="M313" s="75"/>
    </row>
    <row r="314" spans="1:13" x14ac:dyDescent="0.3">
      <c r="A314" s="75"/>
      <c r="B314" s="75"/>
      <c r="C314" s="75"/>
      <c r="D314" s="75"/>
      <c r="E314" s="75"/>
      <c r="F314" s="75"/>
      <c r="G314" s="75"/>
      <c r="H314" s="75"/>
      <c r="I314" s="75"/>
      <c r="J314" s="75"/>
      <c r="K314" s="75"/>
      <c r="L314" s="75"/>
      <c r="M314" s="75"/>
    </row>
    <row r="315" spans="1:13" x14ac:dyDescent="0.3">
      <c r="A315" s="75"/>
      <c r="B315" s="75"/>
      <c r="C315" s="75"/>
      <c r="D315" s="75"/>
      <c r="E315" s="75"/>
      <c r="F315" s="75"/>
      <c r="G315" s="75"/>
      <c r="H315" s="75"/>
      <c r="I315" s="75"/>
      <c r="J315" s="75"/>
      <c r="K315" s="75"/>
      <c r="L315" s="75"/>
      <c r="M315" s="75"/>
    </row>
    <row r="316" spans="1:13" x14ac:dyDescent="0.3">
      <c r="A316" s="75"/>
      <c r="B316" s="75"/>
      <c r="C316" s="75"/>
      <c r="D316" s="75"/>
      <c r="E316" s="75"/>
      <c r="F316" s="75"/>
      <c r="G316" s="75"/>
      <c r="H316" s="75"/>
      <c r="I316" s="75"/>
      <c r="J316" s="75"/>
      <c r="K316" s="75"/>
      <c r="L316" s="75"/>
      <c r="M316" s="75"/>
    </row>
    <row r="317" spans="1:13" x14ac:dyDescent="0.3">
      <c r="A317" s="75"/>
      <c r="B317" s="75"/>
      <c r="C317" s="75"/>
      <c r="D317" s="75"/>
      <c r="E317" s="75"/>
      <c r="F317" s="75"/>
      <c r="G317" s="75"/>
      <c r="H317" s="75"/>
      <c r="I317" s="75"/>
      <c r="J317" s="75"/>
      <c r="K317" s="75"/>
      <c r="L317" s="75"/>
      <c r="M317" s="75"/>
    </row>
    <row r="318" spans="1:13" x14ac:dyDescent="0.3">
      <c r="A318" s="75"/>
      <c r="B318" s="75"/>
      <c r="C318" s="75"/>
      <c r="D318" s="75"/>
      <c r="E318" s="75"/>
      <c r="F318" s="75"/>
      <c r="G318" s="75"/>
      <c r="H318" s="75"/>
      <c r="I318" s="75"/>
      <c r="J318" s="75"/>
      <c r="K318" s="75"/>
      <c r="L318" s="75"/>
      <c r="M318" s="75"/>
    </row>
    <row r="319" spans="1:13" x14ac:dyDescent="0.3">
      <c r="A319" s="75"/>
      <c r="B319" s="75"/>
      <c r="C319" s="75"/>
      <c r="D319" s="75"/>
      <c r="E319" s="75"/>
      <c r="F319" s="75"/>
      <c r="G319" s="75"/>
      <c r="H319" s="75"/>
      <c r="I319" s="75"/>
      <c r="J319" s="75"/>
      <c r="K319" s="75"/>
      <c r="L319" s="75"/>
      <c r="M319" s="75"/>
    </row>
    <row r="320" spans="1:13" x14ac:dyDescent="0.3">
      <c r="A320" s="75"/>
      <c r="B320" s="75"/>
      <c r="C320" s="75"/>
      <c r="D320" s="75"/>
      <c r="E320" s="75"/>
      <c r="F320" s="75"/>
      <c r="G320" s="75"/>
      <c r="H320" s="75"/>
      <c r="I320" s="75"/>
      <c r="J320" s="75"/>
      <c r="K320" s="75"/>
      <c r="L320" s="75"/>
      <c r="M320" s="75"/>
    </row>
    <row r="321" spans="1:13" x14ac:dyDescent="0.3">
      <c r="A321" s="75"/>
      <c r="B321" s="75"/>
      <c r="C321" s="75"/>
      <c r="D321" s="75"/>
      <c r="E321" s="75"/>
      <c r="F321" s="75"/>
      <c r="G321" s="75"/>
      <c r="H321" s="75"/>
      <c r="I321" s="75"/>
      <c r="J321" s="75"/>
      <c r="K321" s="75"/>
      <c r="L321" s="75"/>
      <c r="M321" s="75"/>
    </row>
    <row r="322" spans="1:13" x14ac:dyDescent="0.3">
      <c r="A322" s="75"/>
      <c r="B322" s="75"/>
      <c r="C322" s="75"/>
      <c r="D322" s="75"/>
      <c r="E322" s="75"/>
      <c r="F322" s="75"/>
      <c r="G322" s="75"/>
      <c r="H322" s="75"/>
      <c r="I322" s="75"/>
      <c r="J322" s="75"/>
      <c r="K322" s="75"/>
      <c r="L322" s="75"/>
      <c r="M322" s="75"/>
    </row>
    <row r="323" spans="1:13" x14ac:dyDescent="0.3">
      <c r="A323" s="75"/>
      <c r="B323" s="75"/>
      <c r="C323" s="75"/>
      <c r="D323" s="75"/>
      <c r="E323" s="75"/>
      <c r="F323" s="75"/>
      <c r="G323" s="75"/>
      <c r="H323" s="75"/>
      <c r="I323" s="75"/>
      <c r="J323" s="75"/>
      <c r="K323" s="75"/>
      <c r="L323" s="75"/>
      <c r="M323" s="75"/>
    </row>
    <row r="324" spans="1:13" x14ac:dyDescent="0.3">
      <c r="A324" s="75"/>
      <c r="B324" s="75"/>
      <c r="C324" s="75"/>
      <c r="D324" s="75"/>
      <c r="E324" s="75"/>
      <c r="F324" s="75"/>
      <c r="G324" s="75"/>
      <c r="H324" s="75"/>
      <c r="I324" s="75"/>
      <c r="J324" s="75"/>
      <c r="K324" s="75"/>
      <c r="L324" s="75"/>
      <c r="M324" s="75"/>
    </row>
    <row r="325" spans="1:13" x14ac:dyDescent="0.3">
      <c r="A325" s="75"/>
      <c r="B325" s="75"/>
      <c r="C325" s="75"/>
      <c r="D325" s="75"/>
      <c r="E325" s="75"/>
      <c r="F325" s="75"/>
      <c r="G325" s="75"/>
      <c r="H325" s="75"/>
      <c r="I325" s="75"/>
      <c r="J325" s="75"/>
      <c r="K325" s="75"/>
      <c r="L325" s="75"/>
      <c r="M325" s="75"/>
    </row>
    <row r="326" spans="1:13" x14ac:dyDescent="0.3">
      <c r="A326" s="75"/>
      <c r="B326" s="75"/>
      <c r="C326" s="75"/>
      <c r="D326" s="75"/>
      <c r="E326" s="75"/>
      <c r="F326" s="75"/>
      <c r="G326" s="75"/>
      <c r="H326" s="75"/>
      <c r="I326" s="75"/>
      <c r="J326" s="75"/>
      <c r="K326" s="75"/>
      <c r="L326" s="75"/>
      <c r="M326" s="75"/>
    </row>
    <row r="327" spans="1:13" x14ac:dyDescent="0.3">
      <c r="A327" s="75"/>
      <c r="B327" s="75"/>
      <c r="C327" s="75"/>
      <c r="D327" s="75"/>
      <c r="E327" s="75"/>
      <c r="F327" s="75"/>
      <c r="G327" s="75"/>
      <c r="H327" s="75"/>
      <c r="I327" s="75"/>
      <c r="J327" s="75"/>
      <c r="K327" s="75"/>
      <c r="L327" s="75"/>
      <c r="M327" s="75"/>
    </row>
    <row r="328" spans="1:13" x14ac:dyDescent="0.3">
      <c r="A328" s="75"/>
      <c r="B328" s="75"/>
      <c r="C328" s="75"/>
      <c r="D328" s="75"/>
      <c r="E328" s="75"/>
      <c r="F328" s="75"/>
      <c r="G328" s="75"/>
      <c r="H328" s="75"/>
      <c r="I328" s="75"/>
      <c r="J328" s="75"/>
      <c r="K328" s="75"/>
      <c r="L328" s="75"/>
      <c r="M328" s="75"/>
    </row>
    <row r="329" spans="1:13" x14ac:dyDescent="0.3">
      <c r="A329" s="75"/>
      <c r="B329" s="75"/>
      <c r="C329" s="75"/>
      <c r="D329" s="75"/>
      <c r="E329" s="75"/>
      <c r="F329" s="75"/>
      <c r="G329" s="75"/>
      <c r="H329" s="75"/>
      <c r="I329" s="75"/>
      <c r="J329" s="75"/>
      <c r="K329" s="75"/>
      <c r="L329" s="75"/>
      <c r="M329" s="75"/>
    </row>
    <row r="330" spans="1:13" x14ac:dyDescent="0.3">
      <c r="A330" s="75"/>
      <c r="B330" s="75"/>
      <c r="C330" s="75"/>
      <c r="D330" s="75"/>
      <c r="E330" s="75"/>
      <c r="F330" s="75"/>
      <c r="G330" s="75"/>
      <c r="H330" s="75"/>
      <c r="I330" s="75"/>
      <c r="J330" s="75"/>
      <c r="K330" s="75"/>
      <c r="L330" s="75"/>
      <c r="M330" s="75"/>
    </row>
    <row r="331" spans="1:13" x14ac:dyDescent="0.3">
      <c r="A331" s="75"/>
      <c r="B331" s="75"/>
      <c r="C331" s="75"/>
      <c r="D331" s="75"/>
      <c r="E331" s="75"/>
      <c r="F331" s="75"/>
      <c r="G331" s="75"/>
      <c r="H331" s="75"/>
      <c r="I331" s="75"/>
      <c r="J331" s="75"/>
      <c r="K331" s="75"/>
      <c r="L331" s="75"/>
      <c r="M331" s="75"/>
    </row>
    <row r="332" spans="1:13" x14ac:dyDescent="0.3">
      <c r="A332" s="75"/>
      <c r="B332" s="75"/>
      <c r="C332" s="75"/>
      <c r="D332" s="75"/>
      <c r="E332" s="75"/>
      <c r="F332" s="75"/>
      <c r="G332" s="75"/>
      <c r="H332" s="75"/>
      <c r="I332" s="75"/>
      <c r="J332" s="75"/>
      <c r="K332" s="75"/>
      <c r="L332" s="75"/>
      <c r="M332" s="75"/>
    </row>
    <row r="333" spans="1:13" x14ac:dyDescent="0.3">
      <c r="A333" s="75"/>
      <c r="B333" s="75"/>
      <c r="C333" s="75"/>
      <c r="D333" s="75"/>
      <c r="E333" s="75"/>
      <c r="F333" s="75"/>
      <c r="G333" s="75"/>
      <c r="H333" s="75"/>
      <c r="I333" s="75"/>
      <c r="J333" s="75"/>
      <c r="K333" s="75"/>
      <c r="L333" s="75"/>
      <c r="M333" s="75"/>
    </row>
    <row r="334" spans="1:13" x14ac:dyDescent="0.3">
      <c r="A334" s="75"/>
      <c r="B334" s="75"/>
      <c r="C334" s="75"/>
      <c r="D334" s="75"/>
      <c r="E334" s="75"/>
      <c r="F334" s="75"/>
      <c r="G334" s="75"/>
      <c r="H334" s="75"/>
      <c r="I334" s="75"/>
      <c r="J334" s="75"/>
      <c r="K334" s="75"/>
      <c r="L334" s="75"/>
      <c r="M334" s="75"/>
    </row>
    <row r="335" spans="1:13" x14ac:dyDescent="0.3">
      <c r="A335" s="75"/>
      <c r="B335" s="75"/>
      <c r="C335" s="75"/>
      <c r="D335" s="75"/>
      <c r="E335" s="75"/>
      <c r="F335" s="75"/>
      <c r="G335" s="75"/>
      <c r="H335" s="75"/>
      <c r="I335" s="75"/>
      <c r="J335" s="75"/>
      <c r="K335" s="75"/>
      <c r="L335" s="75"/>
      <c r="M335" s="75"/>
    </row>
    <row r="336" spans="1:13" x14ac:dyDescent="0.3">
      <c r="A336" s="75"/>
      <c r="B336" s="75"/>
      <c r="C336" s="75"/>
      <c r="D336" s="75"/>
      <c r="E336" s="75"/>
      <c r="F336" s="75"/>
      <c r="G336" s="75"/>
      <c r="H336" s="75"/>
      <c r="I336" s="75"/>
      <c r="J336" s="75"/>
      <c r="K336" s="75"/>
      <c r="L336" s="75"/>
      <c r="M336" s="75"/>
    </row>
    <row r="337" spans="1:13" x14ac:dyDescent="0.3">
      <c r="A337" s="75"/>
      <c r="B337" s="75"/>
      <c r="C337" s="75"/>
      <c r="D337" s="75"/>
      <c r="E337" s="75"/>
      <c r="F337" s="75"/>
      <c r="G337" s="75"/>
      <c r="H337" s="75"/>
      <c r="I337" s="75"/>
      <c r="J337" s="75"/>
      <c r="K337" s="75"/>
      <c r="L337" s="75"/>
      <c r="M337" s="75"/>
    </row>
    <row r="338" spans="1:13" x14ac:dyDescent="0.3">
      <c r="A338" s="75"/>
      <c r="B338" s="75"/>
      <c r="C338" s="75"/>
      <c r="D338" s="75"/>
      <c r="E338" s="75"/>
      <c r="F338" s="75"/>
      <c r="G338" s="75"/>
      <c r="H338" s="75"/>
      <c r="I338" s="75"/>
      <c r="J338" s="75"/>
      <c r="K338" s="75"/>
      <c r="L338" s="75"/>
      <c r="M338" s="75"/>
    </row>
    <row r="339" spans="1:13" x14ac:dyDescent="0.3">
      <c r="A339" s="75"/>
      <c r="B339" s="75"/>
      <c r="C339" s="75"/>
      <c r="D339" s="75"/>
      <c r="E339" s="75"/>
      <c r="F339" s="75"/>
      <c r="G339" s="75"/>
      <c r="H339" s="75"/>
      <c r="I339" s="75"/>
      <c r="J339" s="75"/>
      <c r="K339" s="75"/>
      <c r="L339" s="75"/>
      <c r="M339" s="75"/>
    </row>
    <row r="340" spans="1:13" x14ac:dyDescent="0.3">
      <c r="A340" s="75"/>
      <c r="B340" s="75"/>
      <c r="C340" s="75"/>
      <c r="D340" s="75"/>
      <c r="E340" s="75"/>
      <c r="F340" s="75"/>
      <c r="G340" s="75"/>
      <c r="H340" s="75"/>
      <c r="I340" s="75"/>
      <c r="J340" s="75"/>
      <c r="K340" s="75"/>
      <c r="L340" s="75"/>
      <c r="M340" s="75"/>
    </row>
    <row r="341" spans="1:13" x14ac:dyDescent="0.3">
      <c r="A341" s="75"/>
      <c r="B341" s="75"/>
      <c r="C341" s="75"/>
      <c r="D341" s="75"/>
      <c r="E341" s="75"/>
      <c r="F341" s="75"/>
      <c r="G341" s="75"/>
      <c r="H341" s="75"/>
      <c r="I341" s="75"/>
      <c r="J341" s="75"/>
      <c r="K341" s="75"/>
      <c r="L341" s="75"/>
      <c r="M341" s="75"/>
    </row>
    <row r="342" spans="1:13" x14ac:dyDescent="0.3">
      <c r="A342" s="75"/>
      <c r="B342" s="75"/>
      <c r="C342" s="75"/>
      <c r="D342" s="75"/>
      <c r="E342" s="75"/>
      <c r="F342" s="75"/>
      <c r="G342" s="75"/>
      <c r="H342" s="75"/>
      <c r="I342" s="75"/>
      <c r="J342" s="75"/>
      <c r="K342" s="75"/>
      <c r="L342" s="75"/>
      <c r="M342" s="75"/>
    </row>
    <row r="343" spans="1:13" x14ac:dyDescent="0.3">
      <c r="A343" s="75"/>
      <c r="B343" s="75"/>
      <c r="C343" s="75"/>
      <c r="D343" s="75"/>
      <c r="E343" s="75"/>
      <c r="F343" s="75"/>
      <c r="G343" s="75"/>
      <c r="H343" s="75"/>
      <c r="I343" s="75"/>
      <c r="J343" s="75"/>
      <c r="K343" s="75"/>
      <c r="L343" s="75"/>
      <c r="M343" s="75"/>
    </row>
    <row r="344" spans="1:13" x14ac:dyDescent="0.3">
      <c r="A344" s="75"/>
      <c r="B344" s="75"/>
      <c r="C344" s="75"/>
      <c r="D344" s="75"/>
      <c r="E344" s="75"/>
      <c r="F344" s="75"/>
      <c r="G344" s="75"/>
      <c r="H344" s="75"/>
      <c r="I344" s="75"/>
      <c r="J344" s="75"/>
      <c r="K344" s="75"/>
      <c r="L344" s="75"/>
      <c r="M344" s="75"/>
    </row>
    <row r="345" spans="1:13" x14ac:dyDescent="0.3">
      <c r="A345" s="75"/>
      <c r="B345" s="75"/>
      <c r="C345" s="75"/>
      <c r="D345" s="75"/>
      <c r="E345" s="75"/>
      <c r="F345" s="75"/>
      <c r="G345" s="75"/>
      <c r="H345" s="75"/>
      <c r="I345" s="75"/>
      <c r="J345" s="75"/>
      <c r="K345" s="75"/>
      <c r="L345" s="75"/>
      <c r="M345" s="75"/>
    </row>
    <row r="346" spans="1:13" x14ac:dyDescent="0.3">
      <c r="A346" s="75"/>
      <c r="B346" s="75"/>
      <c r="C346" s="75"/>
      <c r="D346" s="75"/>
      <c r="E346" s="75"/>
      <c r="F346" s="75"/>
      <c r="G346" s="75"/>
      <c r="H346" s="75"/>
      <c r="I346" s="75"/>
      <c r="J346" s="75"/>
      <c r="K346" s="75"/>
      <c r="L346" s="75"/>
      <c r="M346" s="75"/>
    </row>
    <row r="347" spans="1:13" x14ac:dyDescent="0.3">
      <c r="A347" s="75"/>
      <c r="B347" s="75"/>
      <c r="C347" s="75"/>
      <c r="D347" s="75"/>
      <c r="E347" s="75"/>
      <c r="F347" s="75"/>
      <c r="G347" s="75"/>
      <c r="H347" s="75"/>
      <c r="I347" s="75"/>
      <c r="J347" s="75"/>
      <c r="K347" s="75"/>
      <c r="L347" s="75"/>
      <c r="M347" s="75"/>
    </row>
    <row r="348" spans="1:13" x14ac:dyDescent="0.3">
      <c r="A348" s="75"/>
      <c r="B348" s="75"/>
      <c r="C348" s="75"/>
      <c r="D348" s="75"/>
      <c r="E348" s="75"/>
      <c r="F348" s="75"/>
      <c r="G348" s="75"/>
      <c r="H348" s="75"/>
      <c r="I348" s="75"/>
      <c r="J348" s="75"/>
      <c r="K348" s="75"/>
      <c r="L348" s="75"/>
      <c r="M348" s="75"/>
    </row>
    <row r="349" spans="1:13" x14ac:dyDescent="0.3">
      <c r="A349" s="75"/>
      <c r="B349" s="75"/>
      <c r="C349" s="75"/>
      <c r="D349" s="75"/>
      <c r="E349" s="75"/>
      <c r="F349" s="75"/>
      <c r="G349" s="75"/>
      <c r="H349" s="75"/>
      <c r="I349" s="75"/>
      <c r="J349" s="75"/>
      <c r="K349" s="75"/>
      <c r="L349" s="75"/>
      <c r="M349" s="75"/>
    </row>
    <row r="350" spans="1:13" x14ac:dyDescent="0.3">
      <c r="A350" s="75"/>
      <c r="B350" s="75"/>
      <c r="C350" s="75"/>
      <c r="D350" s="75"/>
      <c r="E350" s="75"/>
      <c r="F350" s="75"/>
      <c r="G350" s="75"/>
      <c r="H350" s="75"/>
      <c r="I350" s="75"/>
      <c r="J350" s="75"/>
      <c r="K350" s="75"/>
      <c r="L350" s="75"/>
      <c r="M350" s="75"/>
    </row>
    <row r="351" spans="1:13" x14ac:dyDescent="0.3">
      <c r="A351" s="75"/>
      <c r="B351" s="75"/>
      <c r="C351" s="75"/>
      <c r="D351" s="75"/>
      <c r="E351" s="75"/>
      <c r="F351" s="75"/>
      <c r="G351" s="75"/>
      <c r="H351" s="75"/>
      <c r="I351" s="75"/>
      <c r="J351" s="75"/>
      <c r="K351" s="75"/>
      <c r="L351" s="75"/>
      <c r="M351" s="75"/>
    </row>
    <row r="352" spans="1:13" x14ac:dyDescent="0.3">
      <c r="A352" s="75"/>
      <c r="B352" s="75"/>
      <c r="C352" s="75"/>
      <c r="D352" s="75"/>
      <c r="E352" s="75"/>
      <c r="F352" s="75"/>
      <c r="G352" s="75"/>
      <c r="H352" s="75"/>
      <c r="I352" s="75"/>
      <c r="J352" s="75"/>
      <c r="K352" s="75"/>
      <c r="L352" s="75"/>
      <c r="M352" s="75"/>
    </row>
    <row r="353" spans="1:13" x14ac:dyDescent="0.3">
      <c r="A353" s="75"/>
      <c r="B353" s="75"/>
      <c r="C353" s="75"/>
      <c r="D353" s="75"/>
      <c r="E353" s="75"/>
      <c r="F353" s="75"/>
      <c r="G353" s="75"/>
      <c r="H353" s="75"/>
      <c r="I353" s="75"/>
      <c r="J353" s="75"/>
      <c r="K353" s="75"/>
      <c r="L353" s="75"/>
      <c r="M353" s="75"/>
    </row>
    <row r="354" spans="1:13" x14ac:dyDescent="0.3">
      <c r="A354" s="75"/>
      <c r="B354" s="75"/>
      <c r="C354" s="75"/>
      <c r="D354" s="75"/>
      <c r="E354" s="75"/>
      <c r="F354" s="75"/>
      <c r="G354" s="75"/>
      <c r="H354" s="75"/>
      <c r="I354" s="75"/>
      <c r="J354" s="75"/>
      <c r="K354" s="75"/>
      <c r="L354" s="75"/>
      <c r="M354" s="75"/>
    </row>
    <row r="355" spans="1:13" x14ac:dyDescent="0.3">
      <c r="A355" s="75"/>
      <c r="B355" s="75"/>
      <c r="C355" s="75"/>
      <c r="D355" s="75"/>
      <c r="E355" s="75"/>
      <c r="F355" s="75"/>
      <c r="G355" s="75"/>
      <c r="H355" s="75"/>
      <c r="I355" s="75"/>
      <c r="J355" s="75"/>
      <c r="K355" s="75"/>
      <c r="L355" s="75"/>
      <c r="M355" s="75"/>
    </row>
    <row r="356" spans="1:13" x14ac:dyDescent="0.3">
      <c r="A356" s="75"/>
      <c r="B356" s="75"/>
      <c r="C356" s="75"/>
      <c r="D356" s="75"/>
      <c r="E356" s="75"/>
      <c r="F356" s="75"/>
      <c r="G356" s="75"/>
      <c r="H356" s="75"/>
      <c r="I356" s="75"/>
      <c r="J356" s="75"/>
      <c r="K356" s="75"/>
      <c r="L356" s="75"/>
      <c r="M356" s="75"/>
    </row>
    <row r="357" spans="1:13" x14ac:dyDescent="0.3">
      <c r="A357" s="75"/>
      <c r="B357" s="75"/>
      <c r="C357" s="75"/>
      <c r="D357" s="75"/>
      <c r="E357" s="75"/>
      <c r="F357" s="75"/>
      <c r="G357" s="75"/>
      <c r="H357" s="75"/>
      <c r="I357" s="75"/>
      <c r="J357" s="75"/>
      <c r="K357" s="75"/>
      <c r="L357" s="75"/>
      <c r="M357" s="75"/>
    </row>
    <row r="358" spans="1:13" x14ac:dyDescent="0.3">
      <c r="A358" s="75"/>
      <c r="B358" s="75"/>
      <c r="C358" s="75"/>
      <c r="D358" s="75"/>
      <c r="E358" s="75"/>
      <c r="F358" s="75"/>
      <c r="G358" s="75"/>
      <c r="H358" s="75"/>
      <c r="I358" s="75"/>
      <c r="J358" s="75"/>
      <c r="K358" s="75"/>
      <c r="L358" s="75"/>
      <c r="M358" s="75"/>
    </row>
    <row r="359" spans="1:13" x14ac:dyDescent="0.3">
      <c r="A359" s="75"/>
      <c r="B359" s="75"/>
      <c r="C359" s="75"/>
      <c r="D359" s="75"/>
      <c r="E359" s="75"/>
      <c r="F359" s="75"/>
      <c r="G359" s="75"/>
      <c r="H359" s="75"/>
      <c r="I359" s="75"/>
      <c r="J359" s="75"/>
      <c r="K359" s="75"/>
      <c r="L359" s="75"/>
      <c r="M359" s="75"/>
    </row>
    <row r="360" spans="1:13" x14ac:dyDescent="0.3">
      <c r="A360" s="75"/>
      <c r="B360" s="75"/>
      <c r="C360" s="75"/>
      <c r="D360" s="75"/>
      <c r="E360" s="75"/>
      <c r="F360" s="75"/>
      <c r="G360" s="75"/>
      <c r="H360" s="75"/>
      <c r="I360" s="75"/>
      <c r="J360" s="75"/>
      <c r="K360" s="75"/>
      <c r="L360" s="75"/>
      <c r="M360" s="75"/>
    </row>
    <row r="361" spans="1:13" x14ac:dyDescent="0.3">
      <c r="A361" s="75"/>
      <c r="B361" s="75"/>
      <c r="C361" s="75"/>
      <c r="D361" s="75"/>
      <c r="E361" s="75"/>
      <c r="F361" s="75"/>
      <c r="G361" s="75"/>
      <c r="H361" s="75"/>
      <c r="I361" s="75"/>
      <c r="J361" s="75"/>
      <c r="K361" s="75"/>
      <c r="L361" s="75"/>
      <c r="M361" s="75"/>
    </row>
    <row r="362" spans="1:13" x14ac:dyDescent="0.3">
      <c r="A362" s="75"/>
      <c r="B362" s="75"/>
      <c r="C362" s="75"/>
      <c r="D362" s="75"/>
      <c r="E362" s="75"/>
      <c r="F362" s="75"/>
      <c r="G362" s="75"/>
      <c r="H362" s="75"/>
      <c r="I362" s="75"/>
      <c r="J362" s="75"/>
      <c r="K362" s="75"/>
      <c r="L362" s="75"/>
      <c r="M362" s="75"/>
    </row>
    <row r="363" spans="1:13" x14ac:dyDescent="0.3">
      <c r="A363" s="75"/>
      <c r="B363" s="75"/>
      <c r="C363" s="75"/>
      <c r="D363" s="75"/>
      <c r="E363" s="75"/>
      <c r="F363" s="75"/>
      <c r="G363" s="75"/>
      <c r="H363" s="75"/>
      <c r="I363" s="75"/>
      <c r="J363" s="75"/>
      <c r="K363" s="75"/>
      <c r="L363" s="75"/>
      <c r="M363" s="75"/>
    </row>
    <row r="364" spans="1:13" x14ac:dyDescent="0.3">
      <c r="A364" s="75"/>
      <c r="B364" s="75"/>
      <c r="C364" s="75"/>
      <c r="D364" s="75"/>
      <c r="E364" s="75"/>
      <c r="F364" s="75"/>
      <c r="G364" s="75"/>
      <c r="H364" s="75"/>
      <c r="I364" s="75"/>
      <c r="J364" s="75"/>
      <c r="K364" s="75"/>
      <c r="L364" s="75"/>
      <c r="M364" s="75"/>
    </row>
    <row r="365" spans="1:13" x14ac:dyDescent="0.3">
      <c r="A365" s="75"/>
      <c r="B365" s="75"/>
      <c r="C365" s="75"/>
      <c r="D365" s="75"/>
      <c r="E365" s="75"/>
      <c r="F365" s="75"/>
      <c r="G365" s="75"/>
      <c r="H365" s="75"/>
      <c r="I365" s="75"/>
      <c r="J365" s="75"/>
      <c r="K365" s="75"/>
      <c r="L365" s="75"/>
      <c r="M365" s="75"/>
    </row>
    <row r="366" spans="1:13" x14ac:dyDescent="0.3">
      <c r="A366" s="75"/>
      <c r="B366" s="75"/>
      <c r="C366" s="75"/>
      <c r="D366" s="75"/>
      <c r="E366" s="75"/>
      <c r="F366" s="75"/>
      <c r="G366" s="75"/>
      <c r="H366" s="75"/>
      <c r="I366" s="75"/>
      <c r="J366" s="75"/>
      <c r="K366" s="75"/>
      <c r="L366" s="75"/>
      <c r="M366" s="75"/>
    </row>
    <row r="367" spans="1:13" x14ac:dyDescent="0.3">
      <c r="A367" s="75"/>
      <c r="B367" s="75"/>
      <c r="C367" s="75"/>
      <c r="D367" s="75"/>
      <c r="E367" s="75"/>
      <c r="F367" s="75"/>
      <c r="G367" s="75"/>
      <c r="H367" s="75"/>
      <c r="I367" s="75"/>
      <c r="J367" s="75"/>
      <c r="K367" s="75"/>
      <c r="L367" s="75"/>
      <c r="M367" s="75"/>
    </row>
    <row r="368" spans="1:13" x14ac:dyDescent="0.3">
      <c r="A368" s="75"/>
      <c r="B368" s="75"/>
      <c r="C368" s="75"/>
      <c r="D368" s="75"/>
      <c r="E368" s="75"/>
      <c r="F368" s="75"/>
      <c r="G368" s="75"/>
      <c r="H368" s="75"/>
      <c r="I368" s="75"/>
      <c r="J368" s="75"/>
      <c r="K368" s="75"/>
      <c r="L368" s="75"/>
      <c r="M368" s="75"/>
    </row>
    <row r="369" spans="1:13" x14ac:dyDescent="0.3">
      <c r="A369" s="75"/>
      <c r="B369" s="75"/>
      <c r="C369" s="75"/>
      <c r="D369" s="75"/>
      <c r="E369" s="75"/>
      <c r="F369" s="75"/>
      <c r="G369" s="75"/>
      <c r="H369" s="75"/>
      <c r="I369" s="75"/>
      <c r="J369" s="75"/>
      <c r="K369" s="75"/>
      <c r="L369" s="75"/>
      <c r="M369" s="75"/>
    </row>
    <row r="370" spans="1:13" x14ac:dyDescent="0.3">
      <c r="A370" s="75"/>
      <c r="B370" s="75"/>
      <c r="C370" s="75"/>
      <c r="D370" s="75"/>
      <c r="E370" s="75"/>
      <c r="F370" s="75"/>
      <c r="G370" s="75"/>
      <c r="H370" s="75"/>
      <c r="I370" s="75"/>
      <c r="J370" s="75"/>
      <c r="K370" s="75"/>
      <c r="L370" s="75"/>
      <c r="M370" s="75"/>
    </row>
    <row r="371" spans="1:13" x14ac:dyDescent="0.3">
      <c r="A371" s="75"/>
      <c r="B371" s="75"/>
      <c r="C371" s="75"/>
      <c r="D371" s="75"/>
      <c r="E371" s="75"/>
      <c r="F371" s="75"/>
      <c r="G371" s="75"/>
      <c r="H371" s="75"/>
      <c r="I371" s="75"/>
      <c r="J371" s="75"/>
      <c r="K371" s="75"/>
      <c r="L371" s="75"/>
      <c r="M371" s="75"/>
    </row>
    <row r="372" spans="1:13" x14ac:dyDescent="0.3">
      <c r="A372" s="75"/>
      <c r="B372" s="75"/>
      <c r="C372" s="75"/>
      <c r="D372" s="75"/>
      <c r="E372" s="75"/>
      <c r="F372" s="75"/>
      <c r="G372" s="75"/>
      <c r="H372" s="75"/>
      <c r="I372" s="75"/>
      <c r="J372" s="75"/>
      <c r="K372" s="75"/>
      <c r="L372" s="75"/>
      <c r="M372" s="75"/>
    </row>
    <row r="373" spans="1:13" x14ac:dyDescent="0.3">
      <c r="A373" s="75"/>
      <c r="B373" s="75"/>
      <c r="C373" s="75"/>
      <c r="D373" s="75"/>
      <c r="E373" s="75"/>
      <c r="F373" s="75"/>
      <c r="G373" s="75"/>
      <c r="H373" s="75"/>
      <c r="I373" s="75"/>
      <c r="J373" s="75"/>
      <c r="K373" s="75"/>
      <c r="L373" s="75"/>
      <c r="M373" s="75"/>
    </row>
    <row r="374" spans="1:13" x14ac:dyDescent="0.3">
      <c r="A374" s="75"/>
      <c r="B374" s="75"/>
      <c r="C374" s="75"/>
      <c r="D374" s="75"/>
      <c r="E374" s="75"/>
      <c r="F374" s="75"/>
      <c r="G374" s="75"/>
      <c r="H374" s="75"/>
      <c r="I374" s="75"/>
      <c r="J374" s="75"/>
      <c r="K374" s="75"/>
      <c r="L374" s="75"/>
      <c r="M374" s="75"/>
    </row>
    <row r="375" spans="1:13" x14ac:dyDescent="0.3">
      <c r="A375" s="75"/>
      <c r="B375" s="75"/>
      <c r="C375" s="75"/>
      <c r="D375" s="75"/>
      <c r="E375" s="75"/>
      <c r="F375" s="75"/>
      <c r="G375" s="75"/>
      <c r="H375" s="75"/>
      <c r="I375" s="75"/>
      <c r="J375" s="75"/>
      <c r="K375" s="75"/>
      <c r="L375" s="75"/>
      <c r="M375" s="75"/>
    </row>
    <row r="376" spans="1:13" x14ac:dyDescent="0.3">
      <c r="A376" s="75"/>
      <c r="B376" s="75"/>
      <c r="C376" s="75"/>
      <c r="D376" s="75"/>
      <c r="E376" s="75"/>
      <c r="F376" s="75"/>
      <c r="G376" s="75"/>
      <c r="H376" s="75"/>
      <c r="I376" s="75"/>
      <c r="J376" s="75"/>
      <c r="K376" s="75"/>
      <c r="L376" s="75"/>
      <c r="M376" s="75"/>
    </row>
    <row r="377" spans="1:13" x14ac:dyDescent="0.3">
      <c r="A377" s="75"/>
      <c r="B377" s="75"/>
      <c r="C377" s="75"/>
      <c r="D377" s="75"/>
      <c r="E377" s="75"/>
      <c r="F377" s="75"/>
      <c r="G377" s="75"/>
      <c r="H377" s="75"/>
      <c r="I377" s="75"/>
      <c r="J377" s="75"/>
      <c r="K377" s="75"/>
      <c r="L377" s="75"/>
      <c r="M377" s="75"/>
    </row>
    <row r="378" spans="1:13" x14ac:dyDescent="0.3">
      <c r="A378" s="75"/>
      <c r="B378" s="75"/>
      <c r="C378" s="75"/>
      <c r="D378" s="75"/>
      <c r="E378" s="75"/>
      <c r="F378" s="75"/>
      <c r="G378" s="75"/>
      <c r="H378" s="75"/>
      <c r="I378" s="75"/>
      <c r="J378" s="75"/>
      <c r="K378" s="75"/>
      <c r="L378" s="75"/>
      <c r="M378" s="75"/>
    </row>
    <row r="379" spans="1:13" x14ac:dyDescent="0.3">
      <c r="A379" s="75"/>
      <c r="B379" s="75"/>
      <c r="C379" s="75"/>
      <c r="D379" s="75"/>
      <c r="E379" s="75"/>
      <c r="F379" s="75"/>
      <c r="G379" s="75"/>
      <c r="H379" s="75"/>
      <c r="I379" s="75"/>
      <c r="J379" s="75"/>
      <c r="K379" s="75"/>
      <c r="L379" s="75"/>
      <c r="M379" s="75"/>
    </row>
    <row r="380" spans="1:13" x14ac:dyDescent="0.3">
      <c r="A380" s="75"/>
      <c r="B380" s="75"/>
      <c r="C380" s="75"/>
      <c r="D380" s="75"/>
      <c r="E380" s="75"/>
      <c r="F380" s="75"/>
      <c r="G380" s="75"/>
      <c r="H380" s="75"/>
      <c r="I380" s="75"/>
      <c r="J380" s="75"/>
      <c r="K380" s="75"/>
      <c r="L380" s="75"/>
      <c r="M380" s="75"/>
    </row>
    <row r="381" spans="1:13" x14ac:dyDescent="0.3">
      <c r="A381" s="75"/>
      <c r="B381" s="75"/>
      <c r="C381" s="75"/>
      <c r="D381" s="75"/>
      <c r="E381" s="75"/>
      <c r="F381" s="75"/>
      <c r="G381" s="75"/>
      <c r="H381" s="75"/>
      <c r="I381" s="75"/>
      <c r="J381" s="75"/>
      <c r="K381" s="75"/>
      <c r="L381" s="75"/>
      <c r="M381" s="75"/>
    </row>
    <row r="382" spans="1:13" x14ac:dyDescent="0.3">
      <c r="A382" s="75"/>
      <c r="B382" s="75"/>
      <c r="C382" s="75"/>
      <c r="D382" s="75"/>
      <c r="E382" s="75"/>
      <c r="F382" s="75"/>
      <c r="G382" s="75"/>
      <c r="H382" s="75"/>
      <c r="I382" s="75"/>
      <c r="J382" s="75"/>
      <c r="K382" s="75"/>
      <c r="L382" s="75"/>
      <c r="M382" s="75"/>
    </row>
    <row r="383" spans="1:13" x14ac:dyDescent="0.3">
      <c r="A383" s="75"/>
      <c r="B383" s="75"/>
      <c r="C383" s="75"/>
      <c r="D383" s="75"/>
      <c r="E383" s="75"/>
      <c r="F383" s="75"/>
      <c r="G383" s="75"/>
      <c r="H383" s="75"/>
      <c r="I383" s="75"/>
      <c r="J383" s="75"/>
      <c r="K383" s="75"/>
      <c r="L383" s="75"/>
      <c r="M383" s="75"/>
    </row>
    <row r="384" spans="1:13" x14ac:dyDescent="0.3">
      <c r="A384" s="75"/>
      <c r="B384" s="75"/>
      <c r="C384" s="75"/>
      <c r="D384" s="75"/>
      <c r="E384" s="75"/>
      <c r="F384" s="75"/>
      <c r="G384" s="75"/>
      <c r="H384" s="75"/>
      <c r="I384" s="75"/>
      <c r="J384" s="75"/>
      <c r="K384" s="75"/>
      <c r="L384" s="75"/>
      <c r="M384" s="75"/>
    </row>
    <row r="385" spans="1:13" x14ac:dyDescent="0.3">
      <c r="A385" s="75"/>
      <c r="B385" s="75"/>
      <c r="C385" s="75"/>
      <c r="D385" s="75"/>
      <c r="E385" s="75"/>
      <c r="F385" s="75"/>
      <c r="G385" s="75"/>
      <c r="H385" s="75"/>
      <c r="I385" s="75"/>
      <c r="J385" s="75"/>
      <c r="K385" s="75"/>
      <c r="L385" s="75"/>
      <c r="M385" s="75"/>
    </row>
    <row r="386" spans="1:13" x14ac:dyDescent="0.3">
      <c r="A386" s="75"/>
      <c r="B386" s="75"/>
      <c r="C386" s="75"/>
      <c r="D386" s="75"/>
      <c r="E386" s="75"/>
      <c r="F386" s="75"/>
      <c r="G386" s="75"/>
      <c r="H386" s="75"/>
      <c r="I386" s="75"/>
      <c r="J386" s="75"/>
      <c r="K386" s="75"/>
      <c r="L386" s="75"/>
      <c r="M386" s="75"/>
    </row>
    <row r="387" spans="1:13" x14ac:dyDescent="0.3">
      <c r="A387" s="75"/>
      <c r="B387" s="75"/>
      <c r="C387" s="75"/>
      <c r="D387" s="75"/>
      <c r="E387" s="75"/>
      <c r="F387" s="75"/>
      <c r="G387" s="75"/>
      <c r="H387" s="75"/>
      <c r="I387" s="75"/>
      <c r="J387" s="75"/>
      <c r="K387" s="75"/>
      <c r="L387" s="75"/>
      <c r="M387" s="75"/>
    </row>
    <row r="388" spans="1:13" x14ac:dyDescent="0.3">
      <c r="A388" s="75"/>
      <c r="B388" s="75"/>
      <c r="C388" s="75"/>
      <c r="D388" s="75"/>
      <c r="E388" s="75"/>
      <c r="F388" s="75"/>
      <c r="G388" s="75"/>
      <c r="H388" s="75"/>
      <c r="I388" s="75"/>
      <c r="J388" s="75"/>
      <c r="K388" s="75"/>
      <c r="L388" s="75"/>
      <c r="M388" s="75"/>
    </row>
    <row r="389" spans="1:13" x14ac:dyDescent="0.3">
      <c r="A389" s="75"/>
      <c r="B389" s="75"/>
      <c r="C389" s="75"/>
      <c r="D389" s="75"/>
      <c r="E389" s="75"/>
      <c r="F389" s="75"/>
      <c r="G389" s="75"/>
      <c r="H389" s="75"/>
      <c r="I389" s="75"/>
      <c r="J389" s="75"/>
      <c r="K389" s="75"/>
      <c r="L389" s="75"/>
      <c r="M389" s="75"/>
    </row>
    <row r="390" spans="1:13" x14ac:dyDescent="0.3">
      <c r="A390" s="75"/>
      <c r="B390" s="75"/>
      <c r="C390" s="75"/>
      <c r="D390" s="75"/>
      <c r="E390" s="75"/>
      <c r="F390" s="75"/>
      <c r="G390" s="75"/>
      <c r="H390" s="75"/>
      <c r="I390" s="75"/>
      <c r="J390" s="75"/>
      <c r="K390" s="75"/>
      <c r="L390" s="75"/>
      <c r="M390" s="75"/>
    </row>
    <row r="391" spans="1:13" x14ac:dyDescent="0.3">
      <c r="A391" s="75"/>
      <c r="B391" s="75"/>
      <c r="C391" s="75"/>
      <c r="D391" s="75"/>
      <c r="E391" s="75"/>
      <c r="F391" s="75"/>
      <c r="G391" s="75"/>
      <c r="H391" s="75"/>
      <c r="I391" s="75"/>
      <c r="J391" s="75"/>
      <c r="K391" s="75"/>
      <c r="L391" s="75"/>
      <c r="M391" s="75"/>
    </row>
    <row r="392" spans="1:13" x14ac:dyDescent="0.3">
      <c r="A392" s="75"/>
      <c r="B392" s="75"/>
      <c r="C392" s="75"/>
      <c r="D392" s="75"/>
      <c r="E392" s="75"/>
      <c r="F392" s="75"/>
      <c r="G392" s="75"/>
      <c r="H392" s="75"/>
      <c r="I392" s="75"/>
      <c r="J392" s="75"/>
      <c r="K392" s="75"/>
      <c r="L392" s="75"/>
      <c r="M392" s="75"/>
    </row>
    <row r="393" spans="1:13" x14ac:dyDescent="0.3">
      <c r="A393" s="75"/>
      <c r="B393" s="75"/>
      <c r="C393" s="75"/>
      <c r="D393" s="75"/>
      <c r="E393" s="75"/>
      <c r="F393" s="75"/>
      <c r="G393" s="75"/>
      <c r="H393" s="75"/>
      <c r="I393" s="75"/>
      <c r="J393" s="75"/>
      <c r="K393" s="75"/>
      <c r="L393" s="75"/>
      <c r="M393" s="75"/>
    </row>
    <row r="394" spans="1:13" x14ac:dyDescent="0.3">
      <c r="A394" s="75"/>
      <c r="B394" s="75"/>
      <c r="C394" s="75"/>
      <c r="D394" s="75"/>
      <c r="E394" s="75"/>
      <c r="F394" s="75"/>
      <c r="G394" s="75"/>
      <c r="H394" s="75"/>
      <c r="I394" s="75"/>
      <c r="J394" s="75"/>
      <c r="K394" s="75"/>
      <c r="L394" s="75"/>
      <c r="M394" s="75"/>
    </row>
    <row r="395" spans="1:13" x14ac:dyDescent="0.3">
      <c r="A395" s="75"/>
      <c r="B395" s="75"/>
      <c r="C395" s="75"/>
      <c r="D395" s="75"/>
      <c r="E395" s="75"/>
      <c r="F395" s="75"/>
      <c r="G395" s="75"/>
      <c r="H395" s="75"/>
      <c r="I395" s="75"/>
      <c r="J395" s="75"/>
      <c r="K395" s="75"/>
      <c r="L395" s="75"/>
      <c r="M395" s="75"/>
    </row>
    <row r="396" spans="1:13" x14ac:dyDescent="0.3">
      <c r="A396" s="75"/>
      <c r="B396" s="75"/>
      <c r="C396" s="75"/>
      <c r="D396" s="75"/>
      <c r="E396" s="75"/>
      <c r="F396" s="75"/>
      <c r="G396" s="75"/>
      <c r="H396" s="75"/>
      <c r="I396" s="75"/>
      <c r="J396" s="75"/>
      <c r="K396" s="75"/>
      <c r="L396" s="75"/>
      <c r="M396" s="75"/>
    </row>
    <row r="397" spans="1:13" x14ac:dyDescent="0.3">
      <c r="A397" s="75"/>
      <c r="B397" s="75"/>
      <c r="C397" s="75"/>
      <c r="D397" s="75"/>
      <c r="E397" s="75"/>
      <c r="F397" s="75"/>
      <c r="G397" s="75"/>
      <c r="H397" s="75"/>
      <c r="I397" s="75"/>
      <c r="J397" s="75"/>
      <c r="K397" s="75"/>
      <c r="L397" s="75"/>
      <c r="M397" s="75"/>
    </row>
    <row r="398" spans="1:13" x14ac:dyDescent="0.3">
      <c r="A398" s="75"/>
      <c r="B398" s="75"/>
      <c r="C398" s="75"/>
      <c r="D398" s="75"/>
      <c r="E398" s="75"/>
      <c r="F398" s="75"/>
      <c r="G398" s="75"/>
      <c r="H398" s="75"/>
      <c r="I398" s="75"/>
      <c r="J398" s="75"/>
      <c r="K398" s="75"/>
      <c r="L398" s="75"/>
      <c r="M398" s="75"/>
    </row>
    <row r="399" spans="1:13" x14ac:dyDescent="0.3">
      <c r="A399" s="75"/>
      <c r="B399" s="75"/>
      <c r="C399" s="75"/>
      <c r="D399" s="75"/>
      <c r="E399" s="75"/>
      <c r="F399" s="75"/>
      <c r="G399" s="75"/>
      <c r="H399" s="75"/>
      <c r="I399" s="75"/>
      <c r="J399" s="75"/>
      <c r="K399" s="75"/>
      <c r="L399" s="75"/>
      <c r="M399" s="75"/>
    </row>
    <row r="400" spans="1:13" x14ac:dyDescent="0.3">
      <c r="A400" s="75"/>
      <c r="B400" s="75"/>
      <c r="C400" s="75"/>
      <c r="D400" s="75"/>
      <c r="E400" s="75"/>
      <c r="F400" s="75"/>
      <c r="G400" s="75"/>
      <c r="H400" s="75"/>
      <c r="I400" s="75"/>
      <c r="J400" s="75"/>
      <c r="K400" s="75"/>
      <c r="L400" s="75"/>
      <c r="M400" s="75"/>
    </row>
    <row r="401" spans="1:13" x14ac:dyDescent="0.3">
      <c r="A401" s="75"/>
      <c r="B401" s="75"/>
      <c r="C401" s="75"/>
      <c r="D401" s="75"/>
      <c r="E401" s="75"/>
      <c r="F401" s="75"/>
      <c r="G401" s="75"/>
      <c r="H401" s="75"/>
      <c r="I401" s="75"/>
      <c r="J401" s="75"/>
      <c r="K401" s="75"/>
      <c r="L401" s="75"/>
      <c r="M401" s="75"/>
    </row>
    <row r="402" spans="1:13" x14ac:dyDescent="0.3">
      <c r="A402" s="75"/>
      <c r="B402" s="75"/>
      <c r="C402" s="75"/>
      <c r="D402" s="75"/>
      <c r="E402" s="75"/>
      <c r="F402" s="75"/>
      <c r="G402" s="75"/>
      <c r="H402" s="75"/>
      <c r="I402" s="75"/>
      <c r="J402" s="75"/>
      <c r="K402" s="75"/>
      <c r="L402" s="75"/>
      <c r="M402" s="75"/>
    </row>
    <row r="403" spans="1:13" x14ac:dyDescent="0.3">
      <c r="A403" s="75"/>
      <c r="B403" s="75"/>
      <c r="C403" s="75"/>
      <c r="D403" s="75"/>
      <c r="E403" s="75"/>
      <c r="F403" s="75"/>
      <c r="G403" s="75"/>
      <c r="H403" s="75"/>
      <c r="I403" s="75"/>
      <c r="J403" s="75"/>
      <c r="K403" s="75"/>
      <c r="L403" s="75"/>
      <c r="M403" s="75"/>
    </row>
    <row r="404" spans="1:13" x14ac:dyDescent="0.3">
      <c r="A404" s="75"/>
      <c r="B404" s="75"/>
      <c r="C404" s="75"/>
      <c r="D404" s="75"/>
      <c r="E404" s="75"/>
      <c r="F404" s="75"/>
      <c r="G404" s="75"/>
      <c r="H404" s="75"/>
      <c r="I404" s="75"/>
      <c r="J404" s="75"/>
      <c r="K404" s="75"/>
      <c r="L404" s="75"/>
      <c r="M404" s="75"/>
    </row>
    <row r="405" spans="1:13" x14ac:dyDescent="0.3">
      <c r="A405" s="75"/>
      <c r="B405" s="75"/>
      <c r="C405" s="75"/>
      <c r="D405" s="75"/>
      <c r="E405" s="75"/>
      <c r="F405" s="75"/>
      <c r="G405" s="75"/>
      <c r="H405" s="75"/>
      <c r="I405" s="75"/>
      <c r="J405" s="75"/>
      <c r="K405" s="75"/>
      <c r="L405" s="75"/>
      <c r="M405" s="75"/>
    </row>
    <row r="406" spans="1:13" x14ac:dyDescent="0.3">
      <c r="A406" s="75"/>
      <c r="B406" s="75"/>
      <c r="C406" s="75"/>
      <c r="D406" s="75"/>
      <c r="E406" s="75"/>
      <c r="F406" s="75"/>
      <c r="G406" s="75"/>
      <c r="H406" s="75"/>
      <c r="I406" s="75"/>
      <c r="J406" s="75"/>
      <c r="K406" s="75"/>
      <c r="L406" s="75"/>
      <c r="M406" s="75"/>
    </row>
    <row r="407" spans="1:13" x14ac:dyDescent="0.3">
      <c r="A407" s="75"/>
      <c r="B407" s="75"/>
      <c r="C407" s="75"/>
      <c r="D407" s="75"/>
      <c r="E407" s="75"/>
      <c r="F407" s="75"/>
      <c r="G407" s="75"/>
      <c r="H407" s="75"/>
      <c r="I407" s="75"/>
      <c r="J407" s="75"/>
      <c r="K407" s="75"/>
      <c r="L407" s="75"/>
      <c r="M407" s="75"/>
    </row>
    <row r="408" spans="1:13" x14ac:dyDescent="0.3">
      <c r="A408" s="75"/>
      <c r="B408" s="75"/>
      <c r="C408" s="75"/>
      <c r="D408" s="75"/>
      <c r="E408" s="75"/>
      <c r="F408" s="75"/>
      <c r="G408" s="75"/>
      <c r="H408" s="75"/>
      <c r="I408" s="75"/>
      <c r="J408" s="75"/>
      <c r="K408" s="75"/>
      <c r="L408" s="75"/>
      <c r="M408" s="75"/>
    </row>
    <row r="409" spans="1:13" x14ac:dyDescent="0.3">
      <c r="A409" s="75"/>
      <c r="B409" s="75"/>
      <c r="C409" s="75"/>
      <c r="D409" s="75"/>
      <c r="E409" s="75"/>
      <c r="F409" s="75"/>
      <c r="G409" s="75"/>
      <c r="H409" s="75"/>
      <c r="I409" s="75"/>
      <c r="J409" s="75"/>
      <c r="K409" s="75"/>
      <c r="L409" s="75"/>
      <c r="M409" s="75"/>
    </row>
    <row r="410" spans="1:13" x14ac:dyDescent="0.3">
      <c r="A410" s="75"/>
      <c r="B410" s="75"/>
      <c r="C410" s="75"/>
      <c r="D410" s="75"/>
      <c r="E410" s="75"/>
      <c r="F410" s="75"/>
      <c r="G410" s="75"/>
      <c r="H410" s="75"/>
      <c r="I410" s="75"/>
      <c r="J410" s="75"/>
      <c r="K410" s="75"/>
      <c r="L410" s="75"/>
      <c r="M410" s="75"/>
    </row>
    <row r="411" spans="1:13" x14ac:dyDescent="0.3">
      <c r="A411" s="75"/>
      <c r="B411" s="75"/>
      <c r="C411" s="75"/>
      <c r="D411" s="75"/>
      <c r="E411" s="75"/>
      <c r="F411" s="75"/>
      <c r="G411" s="75"/>
      <c r="H411" s="75"/>
      <c r="I411" s="75"/>
      <c r="J411" s="75"/>
      <c r="K411" s="75"/>
      <c r="L411" s="75"/>
      <c r="M411" s="75"/>
    </row>
    <row r="412" spans="1:13" x14ac:dyDescent="0.3">
      <c r="A412" s="75"/>
      <c r="B412" s="75"/>
      <c r="C412" s="75"/>
      <c r="D412" s="75"/>
      <c r="E412" s="75"/>
      <c r="F412" s="75"/>
      <c r="G412" s="75"/>
      <c r="H412" s="75"/>
      <c r="I412" s="75"/>
      <c r="J412" s="75"/>
      <c r="K412" s="75"/>
      <c r="L412" s="75"/>
      <c r="M412" s="75"/>
    </row>
    <row r="413" spans="1:13" x14ac:dyDescent="0.3">
      <c r="A413" s="75"/>
      <c r="B413" s="75"/>
      <c r="C413" s="75"/>
      <c r="D413" s="75"/>
      <c r="E413" s="75"/>
      <c r="F413" s="75"/>
      <c r="G413" s="75"/>
      <c r="H413" s="75"/>
      <c r="I413" s="75"/>
      <c r="J413" s="75"/>
      <c r="K413" s="75"/>
      <c r="L413" s="75"/>
      <c r="M413" s="75"/>
    </row>
    <row r="414" spans="1:13" x14ac:dyDescent="0.3">
      <c r="A414" s="75"/>
      <c r="B414" s="75"/>
      <c r="C414" s="75"/>
      <c r="D414" s="75"/>
      <c r="E414" s="75"/>
      <c r="F414" s="75"/>
      <c r="G414" s="75"/>
      <c r="H414" s="75"/>
      <c r="I414" s="75"/>
      <c r="J414" s="75"/>
      <c r="K414" s="75"/>
      <c r="L414" s="75"/>
      <c r="M414" s="75"/>
    </row>
    <row r="415" spans="1:13" x14ac:dyDescent="0.3">
      <c r="A415" s="75"/>
      <c r="B415" s="75"/>
      <c r="C415" s="75"/>
      <c r="D415" s="75"/>
      <c r="E415" s="75"/>
      <c r="F415" s="75"/>
      <c r="G415" s="75"/>
      <c r="H415" s="75"/>
      <c r="I415" s="75"/>
      <c r="J415" s="75"/>
      <c r="K415" s="75"/>
      <c r="L415" s="75"/>
      <c r="M415" s="75"/>
    </row>
    <row r="416" spans="1:13" x14ac:dyDescent="0.3">
      <c r="A416" s="75"/>
      <c r="B416" s="75"/>
      <c r="C416" s="75"/>
      <c r="D416" s="75"/>
      <c r="E416" s="75"/>
      <c r="F416" s="75"/>
      <c r="G416" s="75"/>
      <c r="H416" s="75"/>
      <c r="I416" s="75"/>
      <c r="J416" s="75"/>
      <c r="K416" s="75"/>
      <c r="L416" s="75"/>
      <c r="M416" s="75"/>
    </row>
    <row r="417" spans="1:13" x14ac:dyDescent="0.3">
      <c r="A417" s="75"/>
      <c r="B417" s="75"/>
      <c r="C417" s="75"/>
      <c r="D417" s="75"/>
      <c r="E417" s="75"/>
      <c r="F417" s="75"/>
      <c r="G417" s="75"/>
      <c r="H417" s="75"/>
      <c r="I417" s="75"/>
      <c r="J417" s="75"/>
      <c r="K417" s="75"/>
      <c r="L417" s="75"/>
      <c r="M417" s="75"/>
    </row>
    <row r="418" spans="1:13" x14ac:dyDescent="0.3">
      <c r="A418" s="75"/>
      <c r="B418" s="75"/>
      <c r="C418" s="75"/>
      <c r="D418" s="75"/>
      <c r="E418" s="75"/>
      <c r="F418" s="75"/>
      <c r="G418" s="75"/>
      <c r="H418" s="75"/>
      <c r="I418" s="75"/>
      <c r="J418" s="75"/>
      <c r="K418" s="75"/>
      <c r="L418" s="75"/>
      <c r="M418" s="75"/>
    </row>
    <row r="419" spans="1:13" x14ac:dyDescent="0.3">
      <c r="A419" s="75"/>
      <c r="B419" s="75"/>
      <c r="C419" s="75"/>
      <c r="D419" s="75"/>
      <c r="E419" s="75"/>
      <c r="F419" s="75"/>
      <c r="G419" s="75"/>
      <c r="H419" s="75"/>
      <c r="I419" s="75"/>
      <c r="J419" s="75"/>
      <c r="K419" s="75"/>
      <c r="L419" s="75"/>
      <c r="M419" s="75"/>
    </row>
    <row r="420" spans="1:13" x14ac:dyDescent="0.3">
      <c r="A420" s="75"/>
      <c r="B420" s="75"/>
      <c r="C420" s="75"/>
      <c r="D420" s="75"/>
      <c r="E420" s="75"/>
      <c r="F420" s="75"/>
      <c r="G420" s="75"/>
      <c r="H420" s="75"/>
      <c r="I420" s="75"/>
      <c r="J420" s="75"/>
      <c r="K420" s="75"/>
      <c r="L420" s="75"/>
      <c r="M420" s="75"/>
    </row>
    <row r="421" spans="1:13" x14ac:dyDescent="0.3">
      <c r="A421" s="75"/>
      <c r="B421" s="75"/>
      <c r="C421" s="75"/>
      <c r="D421" s="75"/>
      <c r="E421" s="75"/>
      <c r="F421" s="75"/>
      <c r="G421" s="75"/>
      <c r="H421" s="75"/>
      <c r="I421" s="75"/>
      <c r="J421" s="75"/>
      <c r="K421" s="75"/>
      <c r="L421" s="75"/>
      <c r="M421" s="75"/>
    </row>
    <row r="422" spans="1:13" x14ac:dyDescent="0.3">
      <c r="A422" s="75"/>
      <c r="B422" s="75"/>
      <c r="C422" s="75"/>
      <c r="D422" s="75"/>
      <c r="E422" s="75"/>
      <c r="F422" s="75"/>
      <c r="G422" s="75"/>
      <c r="H422" s="75"/>
      <c r="I422" s="75"/>
      <c r="J422" s="75"/>
      <c r="K422" s="75"/>
      <c r="L422" s="75"/>
      <c r="M422" s="75"/>
    </row>
    <row r="423" spans="1:13" x14ac:dyDescent="0.3">
      <c r="A423" s="75"/>
      <c r="B423" s="75"/>
      <c r="C423" s="75"/>
      <c r="D423" s="75"/>
      <c r="E423" s="75"/>
      <c r="F423" s="75"/>
      <c r="G423" s="75"/>
      <c r="H423" s="75"/>
      <c r="I423" s="75"/>
      <c r="J423" s="75"/>
      <c r="K423" s="75"/>
      <c r="L423" s="75"/>
      <c r="M423" s="75"/>
    </row>
    <row r="424" spans="1:13" x14ac:dyDescent="0.3">
      <c r="A424" s="75"/>
      <c r="B424" s="75"/>
      <c r="C424" s="75"/>
      <c r="D424" s="75"/>
      <c r="E424" s="75"/>
      <c r="F424" s="75"/>
      <c r="G424" s="75"/>
      <c r="H424" s="75"/>
      <c r="I424" s="75"/>
      <c r="J424" s="75"/>
      <c r="K424" s="75"/>
      <c r="L424" s="75"/>
      <c r="M424" s="75"/>
    </row>
    <row r="425" spans="1:13" x14ac:dyDescent="0.3">
      <c r="A425" s="75"/>
      <c r="B425" s="75"/>
      <c r="C425" s="75"/>
      <c r="D425" s="75"/>
      <c r="E425" s="75"/>
      <c r="F425" s="75"/>
      <c r="G425" s="75"/>
      <c r="H425" s="75"/>
      <c r="I425" s="75"/>
      <c r="J425" s="75"/>
      <c r="K425" s="75"/>
      <c r="L425" s="75"/>
      <c r="M425" s="75"/>
    </row>
    <row r="426" spans="1:13" x14ac:dyDescent="0.3">
      <c r="A426" s="75"/>
      <c r="B426" s="75"/>
      <c r="C426" s="75"/>
      <c r="D426" s="75"/>
      <c r="E426" s="75"/>
      <c r="F426" s="75"/>
      <c r="G426" s="75"/>
      <c r="H426" s="75"/>
      <c r="I426" s="75"/>
      <c r="J426" s="75"/>
      <c r="K426" s="75"/>
      <c r="L426" s="75"/>
      <c r="M426" s="75"/>
    </row>
    <row r="427" spans="1:13" x14ac:dyDescent="0.3">
      <c r="A427" s="75"/>
      <c r="B427" s="75"/>
      <c r="C427" s="75"/>
      <c r="D427" s="75"/>
      <c r="E427" s="75"/>
      <c r="F427" s="75"/>
      <c r="G427" s="75"/>
      <c r="H427" s="75"/>
      <c r="I427" s="75"/>
      <c r="J427" s="75"/>
      <c r="K427" s="75"/>
      <c r="L427" s="75"/>
      <c r="M427" s="75"/>
    </row>
    <row r="428" spans="1:13" x14ac:dyDescent="0.3">
      <c r="A428" s="75"/>
      <c r="B428" s="75"/>
      <c r="C428" s="75"/>
      <c r="D428" s="75"/>
      <c r="E428" s="75"/>
      <c r="F428" s="75"/>
      <c r="G428" s="75"/>
      <c r="H428" s="75"/>
      <c r="I428" s="75"/>
      <c r="J428" s="75"/>
      <c r="K428" s="75"/>
      <c r="L428" s="75"/>
      <c r="M428" s="75"/>
    </row>
    <row r="429" spans="1:13" x14ac:dyDescent="0.3">
      <c r="A429" s="75"/>
      <c r="B429" s="75"/>
      <c r="C429" s="75"/>
      <c r="D429" s="75"/>
      <c r="E429" s="75"/>
      <c r="F429" s="75"/>
      <c r="G429" s="75"/>
      <c r="H429" s="75"/>
      <c r="I429" s="75"/>
      <c r="J429" s="75"/>
      <c r="K429" s="75"/>
      <c r="L429" s="75"/>
      <c r="M429" s="75"/>
    </row>
    <row r="430" spans="1:13" x14ac:dyDescent="0.3">
      <c r="B430" s="75"/>
      <c r="C430" s="75"/>
      <c r="D430" s="75"/>
      <c r="E430" s="75"/>
      <c r="F430" s="75"/>
      <c r="G430" s="75"/>
      <c r="H430" s="75"/>
      <c r="I430" s="75"/>
      <c r="J430" s="75"/>
      <c r="K430" s="75"/>
      <c r="L430" s="75"/>
      <c r="M430" s="75"/>
    </row>
    <row r="431" spans="1:13" x14ac:dyDescent="0.3">
      <c r="B431" s="75"/>
      <c r="C431" s="75"/>
      <c r="D431" s="75"/>
      <c r="E431" s="75"/>
      <c r="F431" s="75"/>
      <c r="G431" s="75"/>
      <c r="H431" s="75"/>
      <c r="I431" s="75"/>
      <c r="J431" s="75"/>
      <c r="K431" s="75"/>
      <c r="L431" s="75"/>
      <c r="M431" s="75"/>
    </row>
    <row r="432" spans="1:13" x14ac:dyDescent="0.3">
      <c r="B432" s="75"/>
      <c r="C432" s="75"/>
      <c r="D432" s="75"/>
      <c r="E432" s="75"/>
      <c r="F432" s="75"/>
      <c r="G432" s="75"/>
      <c r="H432" s="75"/>
      <c r="I432" s="75"/>
      <c r="J432" s="75"/>
      <c r="K432" s="75"/>
      <c r="L432" s="75"/>
      <c r="M432" s="75"/>
    </row>
    <row r="433" spans="2:13" x14ac:dyDescent="0.3">
      <c r="B433" s="75"/>
      <c r="C433" s="75"/>
      <c r="D433" s="75"/>
      <c r="E433" s="75"/>
      <c r="F433" s="75"/>
      <c r="G433" s="75"/>
      <c r="H433" s="75"/>
      <c r="I433" s="75"/>
      <c r="J433" s="75"/>
      <c r="K433" s="75"/>
      <c r="L433" s="75"/>
      <c r="M433" s="75"/>
    </row>
    <row r="434" spans="2:13" x14ac:dyDescent="0.3">
      <c r="B434" s="75"/>
      <c r="C434" s="75"/>
      <c r="D434" s="75"/>
      <c r="E434" s="75"/>
      <c r="F434" s="75"/>
      <c r="G434" s="75"/>
      <c r="H434" s="75"/>
      <c r="I434" s="75"/>
      <c r="J434" s="75"/>
      <c r="K434" s="75"/>
      <c r="L434" s="75"/>
      <c r="M434" s="75"/>
    </row>
    <row r="435" spans="2:13" x14ac:dyDescent="0.3">
      <c r="B435" s="75"/>
      <c r="C435" s="75"/>
      <c r="D435" s="75"/>
      <c r="E435" s="75"/>
      <c r="F435" s="75"/>
      <c r="G435" s="75"/>
      <c r="H435" s="75"/>
      <c r="I435" s="75"/>
      <c r="J435" s="75"/>
      <c r="K435" s="75"/>
      <c r="L435" s="75"/>
      <c r="M435" s="75"/>
    </row>
    <row r="436" spans="2:13" x14ac:dyDescent="0.3">
      <c r="B436" s="75"/>
      <c r="C436" s="75"/>
      <c r="D436" s="75"/>
      <c r="E436" s="75"/>
      <c r="F436" s="75"/>
      <c r="G436" s="75"/>
      <c r="H436" s="75"/>
      <c r="I436" s="75"/>
      <c r="J436" s="75"/>
      <c r="K436" s="75"/>
      <c r="L436" s="75"/>
      <c r="M436" s="75"/>
    </row>
    <row r="437" spans="2:13" x14ac:dyDescent="0.3">
      <c r="B437" s="75"/>
      <c r="C437" s="75"/>
      <c r="D437" s="75"/>
      <c r="E437" s="75"/>
      <c r="F437" s="75"/>
      <c r="G437" s="75"/>
      <c r="H437" s="75"/>
      <c r="I437" s="75"/>
      <c r="J437" s="75"/>
      <c r="K437" s="75"/>
      <c r="L437" s="75"/>
      <c r="M437" s="75"/>
    </row>
    <row r="438" spans="2:13" x14ac:dyDescent="0.3">
      <c r="B438" s="75"/>
      <c r="C438" s="75"/>
      <c r="D438" s="75"/>
      <c r="E438" s="75"/>
      <c r="F438" s="75"/>
      <c r="G438" s="75"/>
      <c r="H438" s="75"/>
      <c r="I438" s="75"/>
      <c r="J438" s="75"/>
      <c r="K438" s="75"/>
      <c r="L438" s="75"/>
      <c r="M438" s="75"/>
    </row>
    <row r="439" spans="2:13" x14ac:dyDescent="0.3">
      <c r="B439" s="75"/>
      <c r="C439" s="75"/>
      <c r="D439" s="75"/>
      <c r="E439" s="75"/>
      <c r="F439" s="75"/>
      <c r="G439" s="75"/>
      <c r="H439" s="75"/>
      <c r="I439" s="75"/>
      <c r="J439" s="75"/>
      <c r="K439" s="75"/>
      <c r="L439" s="75"/>
      <c r="M439" s="75"/>
    </row>
    <row r="440" spans="2:13" x14ac:dyDescent="0.3">
      <c r="B440" s="75"/>
      <c r="C440" s="75"/>
      <c r="D440" s="75"/>
      <c r="E440" s="75"/>
      <c r="F440" s="75"/>
      <c r="G440" s="75"/>
      <c r="H440" s="75"/>
      <c r="I440" s="75"/>
      <c r="J440" s="75"/>
      <c r="K440" s="75"/>
      <c r="L440" s="75"/>
      <c r="M440" s="75"/>
    </row>
    <row r="441" spans="2:13" x14ac:dyDescent="0.3">
      <c r="B441" s="75"/>
      <c r="C441" s="75"/>
      <c r="D441" s="75"/>
      <c r="E441" s="75"/>
      <c r="F441" s="75"/>
      <c r="G441" s="75"/>
      <c r="H441" s="75"/>
      <c r="I441" s="75"/>
      <c r="J441" s="75"/>
      <c r="K441" s="75"/>
      <c r="L441" s="75"/>
      <c r="M441" s="75"/>
    </row>
    <row r="442" spans="2:13" x14ac:dyDescent="0.3">
      <c r="B442" s="75"/>
      <c r="C442" s="75"/>
      <c r="D442" s="75"/>
      <c r="E442" s="75"/>
      <c r="F442" s="75"/>
      <c r="G442" s="75"/>
      <c r="H442" s="75"/>
      <c r="I442" s="75"/>
      <c r="J442" s="75"/>
      <c r="K442" s="75"/>
      <c r="L442" s="75"/>
      <c r="M442" s="75"/>
    </row>
    <row r="443" spans="2:13" x14ac:dyDescent="0.3">
      <c r="B443" s="75"/>
      <c r="C443" s="75"/>
      <c r="D443" s="75"/>
      <c r="E443" s="75"/>
      <c r="F443" s="75"/>
      <c r="G443" s="75"/>
      <c r="H443" s="75"/>
      <c r="I443" s="75"/>
      <c r="J443" s="75"/>
      <c r="K443" s="75"/>
      <c r="L443" s="75"/>
      <c r="M443" s="75"/>
    </row>
    <row r="444" spans="2:13" x14ac:dyDescent="0.3">
      <c r="B444" s="75"/>
      <c r="C444" s="75"/>
      <c r="D444" s="75"/>
      <c r="E444" s="75"/>
      <c r="F444" s="75"/>
      <c r="G444" s="75"/>
      <c r="H444" s="75"/>
      <c r="I444" s="75"/>
      <c r="J444" s="75"/>
      <c r="K444" s="75"/>
      <c r="L444" s="75"/>
      <c r="M444" s="75"/>
    </row>
    <row r="445" spans="2:13" x14ac:dyDescent="0.3">
      <c r="B445" s="75"/>
      <c r="C445" s="75"/>
      <c r="D445" s="75"/>
      <c r="E445" s="75"/>
      <c r="F445" s="75"/>
      <c r="G445" s="75"/>
      <c r="H445" s="75"/>
      <c r="I445" s="75"/>
      <c r="J445" s="75"/>
      <c r="K445" s="75"/>
      <c r="L445" s="75"/>
      <c r="M445" s="75"/>
    </row>
    <row r="446" spans="2:13" x14ac:dyDescent="0.3">
      <c r="B446" s="75"/>
      <c r="C446" s="75"/>
      <c r="D446" s="75"/>
      <c r="E446" s="75"/>
      <c r="F446" s="75"/>
      <c r="G446" s="75"/>
      <c r="H446" s="75"/>
      <c r="I446" s="75"/>
      <c r="J446" s="75"/>
      <c r="K446" s="75"/>
      <c r="L446" s="75"/>
      <c r="M446" s="75"/>
    </row>
    <row r="447" spans="2:13" x14ac:dyDescent="0.3">
      <c r="B447" s="75"/>
      <c r="C447" s="75"/>
      <c r="D447" s="75"/>
      <c r="E447" s="75"/>
      <c r="F447" s="75"/>
      <c r="G447" s="75"/>
      <c r="H447" s="75"/>
      <c r="I447" s="75"/>
      <c r="J447" s="75"/>
      <c r="K447" s="75"/>
      <c r="L447" s="75"/>
      <c r="M447" s="75"/>
    </row>
    <row r="448" spans="2:13" x14ac:dyDescent="0.3">
      <c r="B448" s="75"/>
      <c r="C448" s="75"/>
      <c r="D448" s="75"/>
      <c r="E448" s="75"/>
      <c r="F448" s="75"/>
      <c r="G448" s="75"/>
      <c r="H448" s="75"/>
      <c r="I448" s="75"/>
      <c r="J448" s="75"/>
      <c r="K448" s="75"/>
      <c r="L448" s="75"/>
      <c r="M448" s="75"/>
    </row>
    <row r="449" spans="2:13" x14ac:dyDescent="0.3">
      <c r="B449" s="75"/>
      <c r="C449" s="75"/>
      <c r="D449" s="75"/>
      <c r="E449" s="75"/>
      <c r="F449" s="75"/>
      <c r="G449" s="75"/>
      <c r="H449" s="75"/>
      <c r="I449" s="75"/>
      <c r="J449" s="75"/>
      <c r="K449" s="75"/>
      <c r="L449" s="75"/>
      <c r="M449" s="75"/>
    </row>
    <row r="450" spans="2:13" x14ac:dyDescent="0.3">
      <c r="B450" s="75"/>
      <c r="C450" s="75"/>
      <c r="D450" s="75"/>
      <c r="E450" s="75"/>
      <c r="F450" s="75"/>
      <c r="G450" s="75"/>
      <c r="H450" s="75"/>
      <c r="I450" s="75"/>
      <c r="J450" s="75"/>
      <c r="K450" s="75"/>
      <c r="L450" s="75"/>
      <c r="M450" s="75"/>
    </row>
    <row r="451" spans="2:13" x14ac:dyDescent="0.3">
      <c r="B451" s="75"/>
      <c r="C451" s="75"/>
      <c r="D451" s="75"/>
      <c r="E451" s="75"/>
      <c r="F451" s="75"/>
      <c r="G451" s="75"/>
      <c r="H451" s="75"/>
      <c r="I451" s="75"/>
      <c r="J451" s="75"/>
      <c r="K451" s="75"/>
      <c r="L451" s="75"/>
      <c r="M451" s="75"/>
    </row>
    <row r="452" spans="2:13" x14ac:dyDescent="0.3">
      <c r="B452" s="75"/>
      <c r="C452" s="75"/>
      <c r="D452" s="75"/>
      <c r="E452" s="75"/>
      <c r="F452" s="75"/>
      <c r="G452" s="75"/>
      <c r="H452" s="75"/>
      <c r="I452" s="75"/>
      <c r="J452" s="75"/>
      <c r="K452" s="75"/>
      <c r="L452" s="75"/>
      <c r="M452" s="75"/>
    </row>
    <row r="453" spans="2:13" x14ac:dyDescent="0.3">
      <c r="B453" s="75"/>
      <c r="C453" s="75"/>
      <c r="D453" s="75"/>
      <c r="E453" s="75"/>
      <c r="F453" s="75"/>
      <c r="G453" s="75"/>
      <c r="H453" s="75"/>
      <c r="I453" s="75"/>
      <c r="J453" s="75"/>
      <c r="K453" s="75"/>
      <c r="L453" s="75"/>
      <c r="M453" s="75"/>
    </row>
    <row r="454" spans="2:13" x14ac:dyDescent="0.3">
      <c r="B454" s="75"/>
      <c r="C454" s="75"/>
      <c r="D454" s="75"/>
      <c r="E454" s="75"/>
      <c r="F454" s="75"/>
      <c r="G454" s="75"/>
      <c r="H454" s="75"/>
      <c r="I454" s="75"/>
      <c r="J454" s="75"/>
      <c r="K454" s="75"/>
      <c r="L454" s="75"/>
      <c r="M454" s="75"/>
    </row>
    <row r="455" spans="2:13" x14ac:dyDescent="0.3">
      <c r="B455" s="75"/>
      <c r="C455" s="75"/>
      <c r="D455" s="75"/>
      <c r="E455" s="75"/>
      <c r="F455" s="75"/>
      <c r="G455" s="75"/>
      <c r="H455" s="75"/>
      <c r="I455" s="75"/>
      <c r="J455" s="75"/>
      <c r="K455" s="75"/>
      <c r="L455" s="75"/>
      <c r="M455" s="75"/>
    </row>
    <row r="456" spans="2:13" x14ac:dyDescent="0.3">
      <c r="B456" s="75"/>
      <c r="C456" s="75"/>
      <c r="D456" s="75"/>
      <c r="E456" s="75"/>
      <c r="F456" s="75"/>
      <c r="G456" s="75"/>
      <c r="H456" s="75"/>
      <c r="I456" s="75"/>
      <c r="J456" s="75"/>
      <c r="K456" s="75"/>
      <c r="L456" s="75"/>
      <c r="M456" s="75"/>
    </row>
    <row r="457" spans="2:13" x14ac:dyDescent="0.3">
      <c r="B457" s="75"/>
      <c r="C457" s="75"/>
      <c r="D457" s="75"/>
      <c r="E457" s="75"/>
      <c r="F457" s="75"/>
      <c r="G457" s="75"/>
      <c r="H457" s="75"/>
      <c r="I457" s="75"/>
      <c r="J457" s="75"/>
      <c r="K457" s="75"/>
      <c r="L457" s="75"/>
      <c r="M457" s="75"/>
    </row>
    <row r="458" spans="2:13" x14ac:dyDescent="0.3">
      <c r="B458" s="75"/>
      <c r="C458" s="75"/>
      <c r="D458" s="75"/>
      <c r="E458" s="75"/>
      <c r="F458" s="75"/>
      <c r="G458" s="75"/>
      <c r="H458" s="75"/>
      <c r="I458" s="75"/>
      <c r="J458" s="75"/>
      <c r="K458" s="75"/>
      <c r="L458" s="75"/>
      <c r="M458" s="75"/>
    </row>
    <row r="459" spans="2:13" x14ac:dyDescent="0.3">
      <c r="B459" s="75"/>
      <c r="C459" s="75"/>
      <c r="D459" s="75"/>
      <c r="E459" s="75"/>
      <c r="F459" s="75"/>
      <c r="G459" s="75"/>
      <c r="H459" s="75"/>
      <c r="I459" s="75"/>
      <c r="J459" s="75"/>
      <c r="K459" s="75"/>
      <c r="L459" s="75"/>
      <c r="M459" s="75"/>
    </row>
    <row r="460" spans="2:13" x14ac:dyDescent="0.3">
      <c r="B460" s="75"/>
      <c r="C460" s="75"/>
      <c r="D460" s="75"/>
      <c r="E460" s="75"/>
      <c r="F460" s="75"/>
      <c r="G460" s="75"/>
      <c r="H460" s="75"/>
      <c r="I460" s="75"/>
      <c r="J460" s="75"/>
      <c r="K460" s="75"/>
      <c r="L460" s="75"/>
      <c r="M460" s="75"/>
    </row>
    <row r="461" spans="2:13" x14ac:dyDescent="0.3">
      <c r="B461" s="75"/>
      <c r="C461" s="75"/>
      <c r="D461" s="75"/>
      <c r="E461" s="75"/>
      <c r="F461" s="75"/>
      <c r="G461" s="75"/>
      <c r="H461" s="75"/>
      <c r="I461" s="75"/>
      <c r="J461" s="75"/>
      <c r="K461" s="75"/>
      <c r="L461" s="75"/>
      <c r="M461" s="75"/>
    </row>
    <row r="462" spans="2:13" x14ac:dyDescent="0.3">
      <c r="B462" s="75"/>
      <c r="C462" s="75"/>
      <c r="D462" s="75"/>
      <c r="E462" s="75"/>
      <c r="F462" s="75"/>
      <c r="G462" s="75"/>
      <c r="H462" s="75"/>
      <c r="I462" s="75"/>
      <c r="J462" s="75"/>
      <c r="K462" s="75"/>
      <c r="L462" s="75"/>
      <c r="M462" s="75"/>
    </row>
    <row r="463" spans="2:13" x14ac:dyDescent="0.3">
      <c r="B463" s="75"/>
      <c r="C463" s="75"/>
      <c r="D463" s="75"/>
      <c r="E463" s="75"/>
      <c r="F463" s="75"/>
      <c r="G463" s="75"/>
      <c r="H463" s="75"/>
      <c r="I463" s="75"/>
      <c r="J463" s="75"/>
      <c r="K463" s="75"/>
      <c r="L463" s="75"/>
      <c r="M463" s="75"/>
    </row>
    <row r="464" spans="2:13" x14ac:dyDescent="0.3">
      <c r="B464" s="75"/>
      <c r="C464" s="75"/>
      <c r="D464" s="75"/>
      <c r="E464" s="75"/>
      <c r="F464" s="75"/>
      <c r="G464" s="75"/>
      <c r="H464" s="75"/>
      <c r="I464" s="75"/>
      <c r="J464" s="75"/>
      <c r="K464" s="75"/>
      <c r="L464" s="75"/>
      <c r="M464" s="75"/>
    </row>
    <row r="465" spans="2:13" x14ac:dyDescent="0.3">
      <c r="B465" s="75"/>
      <c r="C465" s="75"/>
      <c r="D465" s="75"/>
      <c r="E465" s="75"/>
      <c r="F465" s="75"/>
      <c r="G465" s="75"/>
      <c r="H465" s="75"/>
      <c r="I465" s="75"/>
      <c r="J465" s="75"/>
      <c r="K465" s="75"/>
      <c r="L465" s="75"/>
      <c r="M465" s="75"/>
    </row>
    <row r="466" spans="2:13" x14ac:dyDescent="0.3">
      <c r="B466" s="75"/>
      <c r="C466" s="75"/>
      <c r="D466" s="75"/>
      <c r="E466" s="75"/>
      <c r="F466" s="75"/>
      <c r="G466" s="75"/>
      <c r="H466" s="75"/>
      <c r="I466" s="75"/>
      <c r="J466" s="75"/>
      <c r="K466" s="75"/>
      <c r="L466" s="75"/>
      <c r="M466" s="75"/>
    </row>
    <row r="467" spans="2:13" x14ac:dyDescent="0.3">
      <c r="B467" s="75"/>
      <c r="C467" s="75"/>
      <c r="D467" s="75"/>
      <c r="E467" s="75"/>
      <c r="F467" s="75"/>
      <c r="G467" s="75"/>
      <c r="H467" s="75"/>
      <c r="I467" s="75"/>
      <c r="J467" s="75"/>
      <c r="K467" s="75"/>
      <c r="L467" s="75"/>
      <c r="M467" s="75"/>
    </row>
    <row r="468" spans="2:13" x14ac:dyDescent="0.3">
      <c r="B468" s="75"/>
      <c r="C468" s="75"/>
      <c r="D468" s="75"/>
      <c r="E468" s="75"/>
      <c r="F468" s="75"/>
      <c r="G468" s="75"/>
      <c r="H468" s="75"/>
      <c r="I468" s="75"/>
      <c r="J468" s="75"/>
      <c r="K468" s="75"/>
      <c r="L468" s="75"/>
      <c r="M468" s="75"/>
    </row>
    <row r="469" spans="2:13" x14ac:dyDescent="0.3">
      <c r="B469" s="75"/>
      <c r="C469" s="75"/>
      <c r="D469" s="75"/>
      <c r="E469" s="75"/>
      <c r="F469" s="75"/>
      <c r="G469" s="75"/>
      <c r="H469" s="75"/>
      <c r="I469" s="75"/>
      <c r="J469" s="75"/>
      <c r="K469" s="75"/>
      <c r="L469" s="75"/>
      <c r="M469" s="75"/>
    </row>
    <row r="470" spans="2:13" x14ac:dyDescent="0.3">
      <c r="B470" s="75"/>
      <c r="C470" s="75"/>
      <c r="D470" s="75"/>
      <c r="E470" s="75"/>
      <c r="F470" s="75"/>
      <c r="G470" s="75"/>
      <c r="H470" s="75"/>
      <c r="I470" s="75"/>
      <c r="J470" s="75"/>
      <c r="K470" s="75"/>
      <c r="L470" s="75"/>
      <c r="M470" s="75"/>
    </row>
    <row r="471" spans="2:13" x14ac:dyDescent="0.3">
      <c r="B471" s="75"/>
      <c r="C471" s="75"/>
      <c r="D471" s="75"/>
      <c r="E471" s="75"/>
      <c r="F471" s="75"/>
      <c r="G471" s="75"/>
      <c r="H471" s="75"/>
      <c r="I471" s="75"/>
      <c r="J471" s="75"/>
      <c r="K471" s="75"/>
      <c r="L471" s="75"/>
      <c r="M471" s="75"/>
    </row>
    <row r="472" spans="2:13" x14ac:dyDescent="0.3">
      <c r="B472" s="75"/>
      <c r="C472" s="75"/>
      <c r="D472" s="75"/>
      <c r="E472" s="75"/>
      <c r="F472" s="75"/>
      <c r="G472" s="75"/>
      <c r="H472" s="75"/>
      <c r="I472" s="75"/>
      <c r="J472" s="75"/>
      <c r="K472" s="75"/>
      <c r="L472" s="75"/>
      <c r="M472" s="75"/>
    </row>
    <row r="473" spans="2:13" x14ac:dyDescent="0.3">
      <c r="B473" s="75"/>
      <c r="C473" s="75"/>
      <c r="D473" s="75"/>
      <c r="E473" s="75"/>
      <c r="F473" s="75"/>
      <c r="G473" s="75"/>
      <c r="H473" s="75"/>
      <c r="I473" s="75"/>
      <c r="J473" s="75"/>
      <c r="K473" s="75"/>
      <c r="L473" s="75"/>
      <c r="M473" s="75"/>
    </row>
    <row r="474" spans="2:13" x14ac:dyDescent="0.3">
      <c r="B474" s="75"/>
      <c r="C474" s="75"/>
      <c r="D474" s="75"/>
      <c r="E474" s="75"/>
      <c r="F474" s="75"/>
      <c r="G474" s="75"/>
      <c r="H474" s="75"/>
      <c r="I474" s="75"/>
      <c r="J474" s="75"/>
      <c r="K474" s="75"/>
      <c r="L474" s="75"/>
      <c r="M474" s="75"/>
    </row>
    <row r="475" spans="2:13" x14ac:dyDescent="0.3">
      <c r="B475" s="75"/>
      <c r="C475" s="75"/>
      <c r="D475" s="75"/>
      <c r="E475" s="75"/>
      <c r="F475" s="75"/>
      <c r="G475" s="75"/>
      <c r="H475" s="75"/>
      <c r="I475" s="75"/>
      <c r="J475" s="75"/>
      <c r="K475" s="75"/>
      <c r="L475" s="75"/>
      <c r="M475" s="75"/>
    </row>
    <row r="476" spans="2:13" x14ac:dyDescent="0.3">
      <c r="B476" s="75"/>
      <c r="C476" s="75"/>
      <c r="D476" s="75"/>
      <c r="E476" s="75"/>
      <c r="F476" s="75"/>
      <c r="G476" s="75"/>
      <c r="H476" s="75"/>
      <c r="I476" s="75"/>
      <c r="J476" s="75"/>
      <c r="K476" s="75"/>
      <c r="L476" s="75"/>
      <c r="M476" s="75"/>
    </row>
    <row r="477" spans="2:13" x14ac:dyDescent="0.3">
      <c r="B477" s="75"/>
      <c r="C477" s="75"/>
      <c r="D477" s="75"/>
      <c r="E477" s="75"/>
      <c r="F477" s="75"/>
      <c r="G477" s="75"/>
      <c r="H477" s="75"/>
      <c r="I477" s="75"/>
      <c r="J477" s="75"/>
      <c r="K477" s="75"/>
      <c r="L477" s="75"/>
      <c r="M477" s="75"/>
    </row>
    <row r="478" spans="2:13" x14ac:dyDescent="0.3">
      <c r="B478" s="75"/>
      <c r="C478" s="75"/>
      <c r="D478" s="75"/>
      <c r="E478" s="75"/>
      <c r="F478" s="75"/>
      <c r="G478" s="75"/>
      <c r="H478" s="75"/>
      <c r="I478" s="75"/>
      <c r="J478" s="75"/>
      <c r="K478" s="75"/>
      <c r="L478" s="75"/>
      <c r="M478" s="75"/>
    </row>
    <row r="479" spans="2:13" x14ac:dyDescent="0.3">
      <c r="B479" s="75"/>
      <c r="C479" s="75"/>
      <c r="D479" s="75"/>
      <c r="E479" s="75"/>
      <c r="F479" s="75"/>
      <c r="G479" s="75"/>
      <c r="H479" s="75"/>
      <c r="I479" s="75"/>
      <c r="J479" s="75"/>
      <c r="K479" s="75"/>
      <c r="L479" s="75"/>
      <c r="M479" s="75"/>
    </row>
    <row r="480" spans="2:13" x14ac:dyDescent="0.3">
      <c r="B480" s="75"/>
      <c r="C480" s="75"/>
      <c r="D480" s="75"/>
      <c r="E480" s="75"/>
      <c r="F480" s="75"/>
      <c r="G480" s="75"/>
      <c r="H480" s="75"/>
      <c r="I480" s="75"/>
      <c r="J480" s="75"/>
      <c r="K480" s="75"/>
      <c r="L480" s="75"/>
      <c r="M480" s="75"/>
    </row>
    <row r="481" spans="2:13" x14ac:dyDescent="0.3">
      <c r="B481" s="75"/>
      <c r="C481" s="75"/>
      <c r="D481" s="75"/>
      <c r="E481" s="75"/>
      <c r="F481" s="75"/>
      <c r="G481" s="75"/>
      <c r="H481" s="75"/>
      <c r="I481" s="75"/>
      <c r="J481" s="75"/>
      <c r="K481" s="75"/>
      <c r="L481" s="75"/>
      <c r="M481" s="75"/>
    </row>
    <row r="482" spans="2:13" x14ac:dyDescent="0.3">
      <c r="B482" s="75"/>
      <c r="C482" s="75"/>
      <c r="D482" s="75"/>
      <c r="E482" s="75"/>
      <c r="F482" s="75"/>
      <c r="G482" s="75"/>
      <c r="H482" s="75"/>
      <c r="I482" s="75"/>
      <c r="J482" s="75"/>
      <c r="K482" s="75"/>
      <c r="L482" s="75"/>
      <c r="M482" s="75"/>
    </row>
    <row r="483" spans="2:13" x14ac:dyDescent="0.3">
      <c r="B483" s="75"/>
      <c r="C483" s="75"/>
      <c r="D483" s="75"/>
      <c r="E483" s="75"/>
      <c r="F483" s="75"/>
      <c r="G483" s="75"/>
      <c r="H483" s="75"/>
      <c r="I483" s="75"/>
      <c r="J483" s="75"/>
      <c r="K483" s="75"/>
      <c r="L483" s="75"/>
      <c r="M483" s="75"/>
    </row>
    <row r="484" spans="2:13" x14ac:dyDescent="0.3">
      <c r="B484" s="75"/>
      <c r="C484" s="75"/>
      <c r="D484" s="75"/>
      <c r="E484" s="75"/>
      <c r="F484" s="75"/>
      <c r="G484" s="75"/>
      <c r="H484" s="75"/>
      <c r="I484" s="75"/>
      <c r="J484" s="75"/>
      <c r="K484" s="75"/>
      <c r="L484" s="75"/>
      <c r="M484" s="75"/>
    </row>
    <row r="485" spans="2:13" x14ac:dyDescent="0.3">
      <c r="B485" s="75"/>
      <c r="C485" s="75"/>
      <c r="D485" s="75"/>
      <c r="E485" s="75"/>
      <c r="F485" s="75"/>
      <c r="G485" s="75"/>
      <c r="H485" s="75"/>
      <c r="I485" s="75"/>
      <c r="J485" s="75"/>
      <c r="K485" s="75"/>
      <c r="L485" s="75"/>
      <c r="M485" s="75"/>
    </row>
    <row r="486" spans="2:13" x14ac:dyDescent="0.3">
      <c r="B486" s="75"/>
      <c r="C486" s="75"/>
      <c r="D486" s="75"/>
      <c r="E486" s="75"/>
      <c r="F486" s="75"/>
      <c r="G486" s="75"/>
      <c r="H486" s="75"/>
      <c r="I486" s="75"/>
      <c r="J486" s="75"/>
      <c r="K486" s="75"/>
      <c r="L486" s="75"/>
      <c r="M486" s="75"/>
    </row>
    <row r="487" spans="2:13" x14ac:dyDescent="0.3">
      <c r="B487" s="75"/>
      <c r="C487" s="75"/>
      <c r="D487" s="75"/>
      <c r="E487" s="75"/>
      <c r="F487" s="75"/>
      <c r="G487" s="75"/>
      <c r="H487" s="75"/>
      <c r="I487" s="75"/>
      <c r="J487" s="75"/>
      <c r="K487" s="75"/>
      <c r="L487" s="75"/>
      <c r="M487" s="75"/>
    </row>
    <row r="488" spans="2:13" x14ac:dyDescent="0.3">
      <c r="B488" s="75"/>
      <c r="C488" s="75"/>
      <c r="D488" s="75"/>
      <c r="E488" s="75"/>
      <c r="F488" s="75"/>
      <c r="G488" s="75"/>
      <c r="H488" s="75"/>
      <c r="I488" s="75"/>
      <c r="J488" s="75"/>
      <c r="K488" s="75"/>
      <c r="L488" s="75"/>
      <c r="M488" s="75"/>
    </row>
    <row r="489" spans="2:13" x14ac:dyDescent="0.3">
      <c r="B489" s="75"/>
      <c r="C489" s="75"/>
      <c r="D489" s="75"/>
      <c r="E489" s="75"/>
      <c r="F489" s="75"/>
      <c r="G489" s="75"/>
      <c r="H489" s="75"/>
      <c r="I489" s="75"/>
      <c r="J489" s="75"/>
      <c r="K489" s="75"/>
      <c r="L489" s="75"/>
      <c r="M489" s="75"/>
    </row>
    <row r="490" spans="2:13" x14ac:dyDescent="0.3">
      <c r="B490" s="75"/>
      <c r="C490" s="75"/>
      <c r="D490" s="75"/>
      <c r="E490" s="75"/>
      <c r="F490" s="75"/>
      <c r="G490" s="75"/>
      <c r="H490" s="75"/>
      <c r="I490" s="75"/>
      <c r="J490" s="75"/>
      <c r="K490" s="75"/>
      <c r="L490" s="75"/>
      <c r="M490" s="75"/>
    </row>
    <row r="491" spans="2:13" x14ac:dyDescent="0.3">
      <c r="B491" s="75"/>
      <c r="C491" s="75"/>
      <c r="D491" s="75"/>
      <c r="E491" s="75"/>
      <c r="F491" s="75"/>
      <c r="G491" s="75"/>
      <c r="H491" s="75"/>
      <c r="I491" s="75"/>
      <c r="J491" s="75"/>
      <c r="K491" s="75"/>
      <c r="L491" s="75"/>
      <c r="M491" s="75"/>
    </row>
    <row r="492" spans="2:13" x14ac:dyDescent="0.3">
      <c r="B492" s="75"/>
      <c r="C492" s="75"/>
      <c r="D492" s="75"/>
      <c r="E492" s="75"/>
      <c r="F492" s="75"/>
      <c r="G492" s="75"/>
      <c r="H492" s="75"/>
      <c r="I492" s="75"/>
      <c r="J492" s="75"/>
      <c r="K492" s="75"/>
      <c r="L492" s="75"/>
      <c r="M492" s="75"/>
    </row>
    <row r="493" spans="2:13" x14ac:dyDescent="0.3">
      <c r="B493" s="75"/>
      <c r="C493" s="75"/>
      <c r="D493" s="75"/>
      <c r="E493" s="75"/>
      <c r="F493" s="75"/>
      <c r="G493" s="75"/>
      <c r="H493" s="75"/>
      <c r="I493" s="75"/>
      <c r="J493" s="75"/>
      <c r="K493" s="75"/>
      <c r="L493" s="75"/>
      <c r="M493" s="75"/>
    </row>
    <row r="494" spans="2:13" x14ac:dyDescent="0.3">
      <c r="B494" s="75"/>
      <c r="C494" s="75"/>
      <c r="D494" s="75"/>
      <c r="E494" s="75"/>
      <c r="F494" s="75"/>
      <c r="G494" s="75"/>
      <c r="H494" s="75"/>
      <c r="I494" s="75"/>
      <c r="J494" s="75"/>
      <c r="K494" s="75"/>
      <c r="L494" s="75"/>
      <c r="M494" s="75"/>
    </row>
    <row r="495" spans="2:13" x14ac:dyDescent="0.3">
      <c r="B495" s="75"/>
      <c r="C495" s="75"/>
      <c r="D495" s="75"/>
      <c r="E495" s="75"/>
      <c r="F495" s="75"/>
      <c r="G495" s="75"/>
      <c r="H495" s="75"/>
      <c r="I495" s="75"/>
      <c r="J495" s="75"/>
      <c r="K495" s="75"/>
      <c r="L495" s="75"/>
      <c r="M495" s="75"/>
    </row>
    <row r="496" spans="2:13" x14ac:dyDescent="0.3">
      <c r="B496" s="75"/>
      <c r="C496" s="75"/>
      <c r="D496" s="75"/>
      <c r="E496" s="75"/>
      <c r="F496" s="75"/>
      <c r="G496" s="75"/>
      <c r="H496" s="75"/>
      <c r="I496" s="75"/>
      <c r="J496" s="75"/>
      <c r="K496" s="75"/>
      <c r="L496" s="75"/>
      <c r="M496" s="75"/>
    </row>
    <row r="497" spans="2:13" x14ac:dyDescent="0.3">
      <c r="B497" s="75"/>
      <c r="C497" s="75"/>
      <c r="D497" s="75"/>
      <c r="E497" s="75"/>
      <c r="F497" s="75"/>
      <c r="G497" s="75"/>
      <c r="H497" s="75"/>
      <c r="I497" s="75"/>
      <c r="J497" s="75"/>
      <c r="K497" s="75"/>
      <c r="L497" s="75"/>
      <c r="M497" s="75"/>
    </row>
    <row r="498" spans="2:13" x14ac:dyDescent="0.3">
      <c r="B498" s="75"/>
      <c r="C498" s="75"/>
      <c r="D498" s="75"/>
      <c r="E498" s="75"/>
      <c r="F498" s="75"/>
      <c r="G498" s="75"/>
      <c r="H498" s="75"/>
      <c r="I498" s="75"/>
      <c r="J498" s="75"/>
      <c r="K498" s="75"/>
      <c r="L498" s="75"/>
      <c r="M498" s="75"/>
    </row>
    <row r="499" spans="2:13" x14ac:dyDescent="0.3">
      <c r="B499" s="75"/>
      <c r="C499" s="75"/>
      <c r="D499" s="75"/>
      <c r="E499" s="75"/>
      <c r="F499" s="75"/>
      <c r="G499" s="75"/>
      <c r="H499" s="75"/>
      <c r="I499" s="75"/>
      <c r="J499" s="75"/>
      <c r="K499" s="75"/>
      <c r="L499" s="75"/>
      <c r="M499" s="75"/>
    </row>
    <row r="500" spans="2:13" x14ac:dyDescent="0.3">
      <c r="B500" s="75"/>
      <c r="C500" s="75"/>
      <c r="D500" s="75"/>
      <c r="E500" s="75"/>
      <c r="F500" s="75"/>
      <c r="G500" s="75"/>
      <c r="H500" s="75"/>
      <c r="I500" s="75"/>
      <c r="J500" s="75"/>
      <c r="K500" s="75"/>
      <c r="L500" s="75"/>
      <c r="M500" s="75"/>
    </row>
    <row r="501" spans="2:13" x14ac:dyDescent="0.3">
      <c r="B501" s="75"/>
      <c r="C501" s="75"/>
      <c r="D501" s="75"/>
      <c r="E501" s="75"/>
      <c r="F501" s="75"/>
      <c r="G501" s="75"/>
      <c r="H501" s="75"/>
      <c r="I501" s="75"/>
      <c r="J501" s="75"/>
      <c r="K501" s="75"/>
      <c r="L501" s="75"/>
      <c r="M501" s="75"/>
    </row>
    <row r="502" spans="2:13" x14ac:dyDescent="0.3">
      <c r="B502" s="75"/>
      <c r="C502" s="75"/>
      <c r="D502" s="75"/>
      <c r="E502" s="75"/>
      <c r="F502" s="75"/>
      <c r="G502" s="75"/>
      <c r="H502" s="75"/>
      <c r="I502" s="75"/>
      <c r="J502" s="75"/>
      <c r="K502" s="75"/>
      <c r="L502" s="75"/>
      <c r="M502" s="75"/>
    </row>
    <row r="503" spans="2:13" x14ac:dyDescent="0.3">
      <c r="B503" s="75"/>
      <c r="C503" s="75"/>
      <c r="D503" s="75"/>
      <c r="E503" s="75"/>
      <c r="F503" s="75"/>
      <c r="G503" s="75"/>
      <c r="H503" s="75"/>
      <c r="I503" s="75"/>
      <c r="J503" s="75"/>
      <c r="K503" s="75"/>
      <c r="L503" s="75"/>
      <c r="M503" s="75"/>
    </row>
    <row r="504" spans="2:13" x14ac:dyDescent="0.3">
      <c r="B504" s="75"/>
      <c r="C504" s="75"/>
      <c r="D504" s="75"/>
      <c r="E504" s="75"/>
      <c r="F504" s="75"/>
      <c r="G504" s="75"/>
      <c r="H504" s="75"/>
      <c r="I504" s="75"/>
      <c r="J504" s="75"/>
      <c r="K504" s="75"/>
      <c r="L504" s="75"/>
      <c r="M504" s="75"/>
    </row>
    <row r="505" spans="2:13" x14ac:dyDescent="0.3">
      <c r="B505" s="75"/>
      <c r="C505" s="75"/>
      <c r="D505" s="75"/>
      <c r="E505" s="75"/>
      <c r="F505" s="75"/>
      <c r="G505" s="75"/>
      <c r="H505" s="75"/>
      <c r="I505" s="75"/>
      <c r="J505" s="75"/>
      <c r="K505" s="75"/>
      <c r="L505" s="75"/>
      <c r="M505" s="75"/>
    </row>
    <row r="506" spans="2:13" x14ac:dyDescent="0.3">
      <c r="B506" s="75"/>
      <c r="C506" s="75"/>
      <c r="D506" s="75"/>
      <c r="E506" s="75"/>
      <c r="F506" s="75"/>
      <c r="G506" s="75"/>
      <c r="H506" s="75"/>
      <c r="I506" s="75"/>
      <c r="J506" s="75"/>
      <c r="K506" s="75"/>
      <c r="L506" s="75"/>
      <c r="M506" s="75"/>
    </row>
    <row r="507" spans="2:13" x14ac:dyDescent="0.3">
      <c r="B507" s="75"/>
      <c r="C507" s="75"/>
      <c r="D507" s="75"/>
      <c r="E507" s="75"/>
      <c r="F507" s="75"/>
      <c r="G507" s="75"/>
      <c r="H507" s="75"/>
      <c r="I507" s="75"/>
      <c r="J507" s="75"/>
      <c r="K507" s="75"/>
      <c r="L507" s="75"/>
      <c r="M507" s="75"/>
    </row>
    <row r="508" spans="2:13" x14ac:dyDescent="0.3">
      <c r="B508" s="75"/>
      <c r="C508" s="75"/>
      <c r="D508" s="75"/>
      <c r="E508" s="75"/>
      <c r="F508" s="75"/>
      <c r="G508" s="75"/>
      <c r="H508" s="75"/>
      <c r="I508" s="75"/>
      <c r="J508" s="75"/>
      <c r="K508" s="75"/>
      <c r="L508" s="75"/>
      <c r="M508" s="75"/>
    </row>
    <row r="509" spans="2:13" x14ac:dyDescent="0.3">
      <c r="B509" s="75"/>
      <c r="C509" s="75"/>
      <c r="D509" s="75"/>
      <c r="E509" s="75"/>
      <c r="F509" s="75"/>
      <c r="G509" s="75"/>
      <c r="H509" s="75"/>
      <c r="I509" s="75"/>
      <c r="J509" s="75"/>
      <c r="K509" s="75"/>
      <c r="L509" s="75"/>
      <c r="M509" s="75"/>
    </row>
    <row r="510" spans="2:13" x14ac:dyDescent="0.3">
      <c r="B510" s="75"/>
      <c r="C510" s="75"/>
      <c r="D510" s="75"/>
      <c r="E510" s="75"/>
      <c r="F510" s="75"/>
      <c r="G510" s="75"/>
      <c r="H510" s="75"/>
      <c r="I510" s="75"/>
      <c r="J510" s="75"/>
      <c r="K510" s="75"/>
      <c r="L510" s="75"/>
      <c r="M510" s="75"/>
    </row>
    <row r="511" spans="2:13" x14ac:dyDescent="0.3">
      <c r="B511" s="75"/>
      <c r="C511" s="75"/>
      <c r="D511" s="75"/>
      <c r="E511" s="75"/>
      <c r="F511" s="75"/>
      <c r="G511" s="75"/>
      <c r="H511" s="75"/>
      <c r="I511" s="75"/>
      <c r="J511" s="75"/>
      <c r="K511" s="75"/>
      <c r="L511" s="75"/>
      <c r="M511" s="75"/>
    </row>
    <row r="512" spans="2:13" x14ac:dyDescent="0.3">
      <c r="B512" s="75"/>
      <c r="C512" s="75"/>
      <c r="D512" s="75"/>
      <c r="E512" s="75"/>
      <c r="F512" s="75"/>
      <c r="G512" s="75"/>
      <c r="H512" s="75"/>
      <c r="I512" s="75"/>
      <c r="J512" s="75"/>
      <c r="K512" s="75"/>
      <c r="L512" s="75"/>
      <c r="M512" s="75"/>
    </row>
    <row r="513" spans="2:13" x14ac:dyDescent="0.3">
      <c r="B513" s="75"/>
      <c r="C513" s="75"/>
      <c r="D513" s="75"/>
      <c r="E513" s="75"/>
      <c r="F513" s="75"/>
      <c r="G513" s="75"/>
      <c r="H513" s="75"/>
      <c r="I513" s="75"/>
      <c r="J513" s="75"/>
      <c r="K513" s="75"/>
      <c r="L513" s="75"/>
      <c r="M513" s="75"/>
    </row>
    <row r="514" spans="2:13" x14ac:dyDescent="0.3">
      <c r="B514" s="75"/>
      <c r="C514" s="75"/>
      <c r="D514" s="75"/>
      <c r="E514" s="75"/>
      <c r="F514" s="75"/>
      <c r="G514" s="75"/>
      <c r="H514" s="75"/>
      <c r="I514" s="75"/>
      <c r="J514" s="75"/>
      <c r="K514" s="75"/>
      <c r="L514" s="75"/>
      <c r="M514" s="75"/>
    </row>
    <row r="515" spans="2:13" x14ac:dyDescent="0.3">
      <c r="B515" s="75"/>
      <c r="C515" s="75"/>
      <c r="D515" s="75"/>
      <c r="E515" s="75"/>
      <c r="F515" s="75"/>
      <c r="G515" s="75"/>
      <c r="H515" s="75"/>
      <c r="I515" s="75"/>
      <c r="J515" s="75"/>
      <c r="K515" s="75"/>
      <c r="L515" s="75"/>
      <c r="M515" s="75"/>
    </row>
    <row r="516" spans="2:13" x14ac:dyDescent="0.3">
      <c r="B516" s="75"/>
      <c r="C516" s="75"/>
      <c r="D516" s="75"/>
      <c r="E516" s="75"/>
      <c r="F516" s="75"/>
      <c r="G516" s="75"/>
      <c r="H516" s="75"/>
      <c r="I516" s="75"/>
      <c r="J516" s="75"/>
      <c r="K516" s="75"/>
      <c r="L516" s="75"/>
      <c r="M516" s="75"/>
    </row>
    <row r="517" spans="2:13" x14ac:dyDescent="0.3">
      <c r="B517" s="75"/>
      <c r="C517" s="75"/>
      <c r="D517" s="75"/>
      <c r="E517" s="75"/>
      <c r="F517" s="75"/>
      <c r="G517" s="75"/>
      <c r="H517" s="75"/>
      <c r="I517" s="75"/>
      <c r="J517" s="75"/>
      <c r="K517" s="75"/>
      <c r="L517" s="75"/>
      <c r="M517" s="75"/>
    </row>
    <row r="518" spans="2:13" x14ac:dyDescent="0.3">
      <c r="B518" s="75"/>
      <c r="C518" s="75"/>
      <c r="D518" s="75"/>
      <c r="E518" s="75"/>
      <c r="F518" s="75"/>
      <c r="G518" s="75"/>
      <c r="H518" s="75"/>
      <c r="I518" s="75"/>
      <c r="J518" s="75"/>
      <c r="K518" s="75"/>
      <c r="L518" s="75"/>
      <c r="M518" s="75"/>
    </row>
    <row r="519" spans="2:13" x14ac:dyDescent="0.3">
      <c r="B519" s="75"/>
      <c r="C519" s="75"/>
      <c r="D519" s="75"/>
      <c r="E519" s="75"/>
      <c r="F519" s="75"/>
      <c r="G519" s="75"/>
      <c r="H519" s="75"/>
      <c r="I519" s="75"/>
      <c r="J519" s="75"/>
      <c r="K519" s="75"/>
      <c r="L519" s="75"/>
      <c r="M519" s="75"/>
    </row>
    <row r="520" spans="2:13" x14ac:dyDescent="0.3">
      <c r="B520" s="75"/>
      <c r="C520" s="75"/>
      <c r="D520" s="75"/>
      <c r="E520" s="75"/>
      <c r="F520" s="75"/>
      <c r="G520" s="75"/>
      <c r="H520" s="75"/>
      <c r="I520" s="75"/>
      <c r="J520" s="75"/>
      <c r="K520" s="75"/>
      <c r="L520" s="75"/>
      <c r="M520" s="75"/>
    </row>
    <row r="521" spans="2:13" x14ac:dyDescent="0.3">
      <c r="B521" s="75"/>
      <c r="C521" s="75"/>
      <c r="D521" s="75"/>
      <c r="E521" s="75"/>
      <c r="F521" s="75"/>
      <c r="G521" s="75"/>
      <c r="H521" s="75"/>
      <c r="I521" s="75"/>
      <c r="J521" s="75"/>
      <c r="K521" s="75"/>
      <c r="L521" s="75"/>
      <c r="M521" s="75"/>
    </row>
    <row r="522" spans="2:13" x14ac:dyDescent="0.3">
      <c r="B522" s="75"/>
      <c r="C522" s="75"/>
      <c r="D522" s="75"/>
      <c r="E522" s="75"/>
      <c r="F522" s="75"/>
      <c r="G522" s="75"/>
      <c r="H522" s="75"/>
      <c r="I522" s="75"/>
      <c r="J522" s="75"/>
      <c r="K522" s="75"/>
      <c r="L522" s="75"/>
      <c r="M522" s="75"/>
    </row>
    <row r="523" spans="2:13" x14ac:dyDescent="0.3">
      <c r="B523" s="75"/>
      <c r="C523" s="75"/>
      <c r="D523" s="75"/>
      <c r="E523" s="75"/>
      <c r="F523" s="75"/>
      <c r="G523" s="75"/>
      <c r="H523" s="75"/>
      <c r="I523" s="75"/>
      <c r="J523" s="75"/>
      <c r="K523" s="75"/>
      <c r="L523" s="75"/>
      <c r="M523" s="75"/>
    </row>
    <row r="524" spans="2:13" x14ac:dyDescent="0.3">
      <c r="B524" s="75"/>
      <c r="C524" s="75"/>
      <c r="D524" s="75"/>
      <c r="E524" s="75"/>
      <c r="F524" s="75"/>
      <c r="G524" s="75"/>
      <c r="H524" s="75"/>
      <c r="I524" s="75"/>
      <c r="J524" s="75"/>
      <c r="K524" s="75"/>
      <c r="L524" s="75"/>
      <c r="M524" s="75"/>
    </row>
    <row r="525" spans="2:13" x14ac:dyDescent="0.3">
      <c r="B525" s="75"/>
      <c r="C525" s="75"/>
      <c r="D525" s="75"/>
      <c r="E525" s="75"/>
      <c r="F525" s="75"/>
      <c r="G525" s="75"/>
      <c r="H525" s="75"/>
      <c r="I525" s="75"/>
      <c r="J525" s="75"/>
      <c r="K525" s="75"/>
      <c r="L525" s="75"/>
      <c r="M525" s="75"/>
    </row>
    <row r="526" spans="2:13" x14ac:dyDescent="0.3">
      <c r="B526" s="75"/>
      <c r="C526" s="75"/>
      <c r="D526" s="75"/>
      <c r="E526" s="75"/>
      <c r="F526" s="75"/>
      <c r="G526" s="75"/>
      <c r="H526" s="75"/>
      <c r="I526" s="75"/>
      <c r="J526" s="75"/>
      <c r="K526" s="75"/>
      <c r="L526" s="75"/>
      <c r="M526" s="75"/>
    </row>
    <row r="527" spans="2:13" x14ac:dyDescent="0.3">
      <c r="B527" s="75"/>
      <c r="C527" s="75"/>
      <c r="D527" s="75"/>
      <c r="E527" s="75"/>
      <c r="F527" s="75"/>
      <c r="G527" s="75"/>
      <c r="H527" s="75"/>
      <c r="I527" s="75"/>
      <c r="J527" s="75"/>
      <c r="K527" s="75"/>
      <c r="L527" s="75"/>
      <c r="M527" s="75"/>
    </row>
    <row r="528" spans="2:13" x14ac:dyDescent="0.3">
      <c r="B528" s="75"/>
      <c r="C528" s="75"/>
      <c r="D528" s="75"/>
      <c r="E528" s="75"/>
      <c r="F528" s="75"/>
      <c r="G528" s="75"/>
      <c r="H528" s="75"/>
      <c r="I528" s="75"/>
      <c r="J528" s="75"/>
      <c r="K528" s="75"/>
      <c r="L528" s="75"/>
      <c r="M528" s="75"/>
    </row>
    <row r="529" spans="1:13" x14ac:dyDescent="0.3">
      <c r="A529" s="115">
        <v>5.0999999999999996</v>
      </c>
      <c r="B529" s="75"/>
      <c r="C529" s="75"/>
      <c r="D529" s="75"/>
      <c r="E529" s="75"/>
      <c r="F529" s="75"/>
      <c r="G529" s="75"/>
      <c r="H529" s="75"/>
      <c r="I529" s="75"/>
      <c r="J529" s="75"/>
      <c r="K529" s="75"/>
      <c r="L529" s="75"/>
      <c r="M529" s="75"/>
    </row>
    <row r="530" spans="1:13" x14ac:dyDescent="0.3">
      <c r="A530" s="115">
        <v>4.9000000000000004</v>
      </c>
      <c r="B530" s="75"/>
      <c r="C530" s="75"/>
      <c r="D530" s="75"/>
      <c r="E530" s="75"/>
      <c r="F530" s="75"/>
      <c r="G530" s="75"/>
      <c r="H530" s="75"/>
      <c r="I530" s="75"/>
      <c r="J530" s="75"/>
      <c r="K530" s="75"/>
      <c r="L530" s="75"/>
      <c r="M530" s="75"/>
    </row>
    <row r="531" spans="1:13" x14ac:dyDescent="0.3">
      <c r="A531" s="115">
        <v>4.7</v>
      </c>
      <c r="B531" s="75"/>
      <c r="C531" s="75"/>
      <c r="D531" s="75"/>
      <c r="E531" s="75"/>
      <c r="F531" s="75"/>
      <c r="G531" s="75"/>
      <c r="H531" s="75"/>
      <c r="I531" s="75"/>
      <c r="J531" s="75"/>
      <c r="K531" s="75"/>
      <c r="L531" s="75"/>
      <c r="M531" s="75"/>
    </row>
    <row r="532" spans="1:13" x14ac:dyDescent="0.3">
      <c r="A532" s="115">
        <v>4.5999999999999996</v>
      </c>
      <c r="B532" s="75"/>
      <c r="C532" s="75"/>
      <c r="D532" s="75"/>
      <c r="E532" s="75"/>
      <c r="F532" s="75"/>
      <c r="G532" s="75"/>
      <c r="H532" s="75"/>
      <c r="I532" s="75"/>
      <c r="J532" s="75"/>
      <c r="K532" s="75"/>
      <c r="L532" s="75"/>
      <c r="M532" s="75"/>
    </row>
    <row r="533" spans="1:13" x14ac:dyDescent="0.3">
      <c r="A533" s="115">
        <v>5</v>
      </c>
      <c r="B533" s="75"/>
      <c r="C533" s="75"/>
      <c r="D533" s="75"/>
      <c r="E533" s="75"/>
      <c r="F533" s="75"/>
      <c r="G533" s="75"/>
      <c r="H533" s="75"/>
      <c r="I533" s="75"/>
      <c r="J533" s="75"/>
      <c r="K533" s="75"/>
      <c r="L533" s="75"/>
      <c r="M533" s="75"/>
    </row>
    <row r="534" spans="1:13" x14ac:dyDescent="0.3">
      <c r="A534" s="115">
        <v>5.4</v>
      </c>
      <c r="B534" s="75"/>
      <c r="C534" s="75"/>
      <c r="D534" s="75"/>
      <c r="E534" s="75"/>
      <c r="F534" s="75"/>
      <c r="G534" s="75"/>
      <c r="H534" s="75"/>
      <c r="I534" s="75"/>
      <c r="J534" s="75"/>
      <c r="K534" s="75"/>
      <c r="L534" s="75"/>
      <c r="M534" s="75"/>
    </row>
    <row r="535" spans="1:13" x14ac:dyDescent="0.3">
      <c r="A535" s="115">
        <v>4.5999999999999996</v>
      </c>
      <c r="B535" s="75"/>
      <c r="C535" s="75"/>
      <c r="D535" s="75"/>
      <c r="E535" s="75"/>
      <c r="F535" s="75"/>
      <c r="G535" s="75"/>
      <c r="H535" s="75"/>
      <c r="I535" s="75"/>
      <c r="J535" s="75"/>
      <c r="K535" s="75"/>
      <c r="L535" s="75"/>
      <c r="M535" s="75"/>
    </row>
    <row r="536" spans="1:13" x14ac:dyDescent="0.3">
      <c r="A536" s="115">
        <v>5</v>
      </c>
      <c r="B536" s="75"/>
      <c r="C536" s="75"/>
      <c r="D536" s="75"/>
      <c r="E536" s="75"/>
      <c r="F536" s="75"/>
      <c r="G536" s="75"/>
      <c r="H536" s="75"/>
      <c r="I536" s="75"/>
      <c r="J536" s="75"/>
      <c r="K536" s="75"/>
      <c r="L536" s="75"/>
      <c r="M536" s="75"/>
    </row>
    <row r="537" spans="1:13" x14ac:dyDescent="0.3">
      <c r="A537" s="115">
        <v>4.4000000000000004</v>
      </c>
      <c r="B537" s="75"/>
      <c r="C537" s="75"/>
      <c r="D537" s="75"/>
      <c r="E537" s="75"/>
      <c r="F537" s="75"/>
      <c r="G537" s="75"/>
      <c r="H537" s="75"/>
      <c r="I537" s="75"/>
      <c r="J537" s="75"/>
      <c r="K537" s="75"/>
      <c r="L537" s="75"/>
      <c r="M537" s="75"/>
    </row>
    <row r="538" spans="1:13" x14ac:dyDescent="0.3">
      <c r="A538" s="115">
        <v>4.9000000000000004</v>
      </c>
      <c r="B538" s="75"/>
      <c r="C538" s="75"/>
      <c r="D538" s="75"/>
      <c r="E538" s="75"/>
      <c r="F538" s="75"/>
      <c r="G538" s="75"/>
      <c r="H538" s="75"/>
      <c r="I538" s="75"/>
      <c r="J538" s="75"/>
      <c r="K538" s="75"/>
      <c r="L538" s="75"/>
      <c r="M538" s="75"/>
    </row>
    <row r="539" spans="1:13" x14ac:dyDescent="0.3">
      <c r="A539" s="115">
        <v>5.4</v>
      </c>
      <c r="B539" s="75"/>
      <c r="C539" s="75"/>
      <c r="D539" s="75"/>
      <c r="E539" s="75"/>
      <c r="F539" s="75"/>
      <c r="G539" s="75"/>
      <c r="H539" s="75"/>
      <c r="I539" s="75"/>
      <c r="J539" s="75"/>
      <c r="K539" s="75"/>
      <c r="L539" s="75"/>
      <c r="M539" s="75"/>
    </row>
    <row r="540" spans="1:13" x14ac:dyDescent="0.3">
      <c r="A540" s="115">
        <v>4.8</v>
      </c>
      <c r="B540" s="75"/>
      <c r="C540" s="75"/>
      <c r="D540" s="75"/>
      <c r="E540" s="75"/>
      <c r="F540" s="75"/>
      <c r="G540" s="75"/>
      <c r="H540" s="75"/>
      <c r="I540" s="75"/>
      <c r="J540" s="75"/>
      <c r="K540" s="75"/>
      <c r="L540" s="75"/>
      <c r="M540" s="75"/>
    </row>
    <row r="541" spans="1:13" x14ac:dyDescent="0.3">
      <c r="A541" s="115">
        <v>4.8</v>
      </c>
      <c r="B541" s="75"/>
      <c r="C541" s="75"/>
      <c r="D541" s="75"/>
      <c r="E541" s="75"/>
      <c r="F541" s="75"/>
      <c r="G541" s="75"/>
      <c r="H541" s="75"/>
      <c r="I541" s="75"/>
      <c r="J541" s="75"/>
      <c r="K541" s="75"/>
      <c r="L541" s="75"/>
      <c r="M541" s="75"/>
    </row>
    <row r="542" spans="1:13" x14ac:dyDescent="0.3">
      <c r="A542" s="115">
        <v>4.3</v>
      </c>
      <c r="B542" s="75"/>
      <c r="C542" s="75"/>
      <c r="D542" s="75"/>
      <c r="E542" s="75"/>
      <c r="F542" s="75"/>
      <c r="G542" s="75"/>
      <c r="H542" s="75"/>
      <c r="I542" s="75"/>
      <c r="J542" s="75"/>
      <c r="K542" s="75"/>
      <c r="L542" s="75"/>
      <c r="M542" s="75"/>
    </row>
    <row r="543" spans="1:13" x14ac:dyDescent="0.3">
      <c r="A543" s="115">
        <v>5.8</v>
      </c>
      <c r="B543" s="75"/>
      <c r="C543" s="75"/>
      <c r="D543" s="75"/>
      <c r="E543" s="75"/>
      <c r="F543" s="75"/>
      <c r="G543" s="75"/>
      <c r="H543" s="75"/>
      <c r="I543" s="75"/>
      <c r="J543" s="75"/>
      <c r="K543" s="75"/>
      <c r="L543" s="75"/>
      <c r="M543" s="75"/>
    </row>
    <row r="544" spans="1:13" x14ac:dyDescent="0.3">
      <c r="A544" s="115">
        <v>5.7</v>
      </c>
      <c r="B544" s="75"/>
      <c r="C544" s="75"/>
      <c r="D544" s="75"/>
      <c r="E544" s="75"/>
      <c r="F544" s="75"/>
      <c r="G544" s="75"/>
      <c r="H544" s="75"/>
      <c r="I544" s="75"/>
      <c r="J544" s="75"/>
      <c r="K544" s="75"/>
      <c r="L544" s="75"/>
      <c r="M544" s="75"/>
    </row>
    <row r="545" spans="1:13" x14ac:dyDescent="0.3">
      <c r="A545" s="115">
        <v>5.4</v>
      </c>
      <c r="B545" s="75"/>
      <c r="C545" s="75"/>
      <c r="D545" s="75"/>
      <c r="E545" s="75"/>
      <c r="F545" s="75"/>
      <c r="G545" s="75"/>
      <c r="H545" s="75"/>
      <c r="I545" s="75"/>
      <c r="J545" s="75"/>
      <c r="K545" s="75"/>
      <c r="L545" s="75"/>
      <c r="M545" s="75"/>
    </row>
    <row r="546" spans="1:13" x14ac:dyDescent="0.3">
      <c r="A546" s="115">
        <v>5.0999999999999996</v>
      </c>
      <c r="B546" s="75"/>
      <c r="C546" s="75"/>
      <c r="D546" s="75"/>
      <c r="E546" s="75"/>
      <c r="F546" s="75"/>
      <c r="G546" s="75"/>
      <c r="H546" s="75"/>
      <c r="I546" s="75"/>
      <c r="J546" s="75"/>
      <c r="K546" s="75"/>
      <c r="L546" s="75"/>
      <c r="M546" s="75"/>
    </row>
    <row r="547" spans="1:13" x14ac:dyDescent="0.3">
      <c r="A547" s="115">
        <v>5.7</v>
      </c>
      <c r="B547" s="75"/>
      <c r="C547" s="75"/>
      <c r="D547" s="75"/>
      <c r="E547" s="75"/>
      <c r="F547" s="75"/>
      <c r="G547" s="75"/>
      <c r="H547" s="75"/>
      <c r="I547" s="75"/>
      <c r="J547" s="75"/>
      <c r="K547" s="75"/>
      <c r="L547" s="75"/>
      <c r="M547" s="75"/>
    </row>
    <row r="548" spans="1:13" x14ac:dyDescent="0.3">
      <c r="A548" s="115">
        <v>5.0999999999999996</v>
      </c>
      <c r="B548" s="75"/>
      <c r="C548" s="75"/>
      <c r="D548" s="75"/>
      <c r="E548" s="75"/>
      <c r="F548" s="75"/>
      <c r="G548" s="75"/>
      <c r="H548" s="75"/>
      <c r="I548" s="75"/>
      <c r="J548" s="75"/>
      <c r="K548" s="75"/>
      <c r="L548" s="75"/>
      <c r="M548" s="75"/>
    </row>
    <row r="549" spans="1:13" x14ac:dyDescent="0.3">
      <c r="A549" s="115">
        <v>5.4</v>
      </c>
      <c r="B549" s="75"/>
      <c r="C549" s="75"/>
      <c r="D549" s="75"/>
      <c r="E549" s="75"/>
      <c r="F549" s="75"/>
      <c r="G549" s="75"/>
      <c r="H549" s="75"/>
      <c r="I549" s="75"/>
      <c r="J549" s="75"/>
      <c r="K549" s="75"/>
      <c r="L549" s="75"/>
      <c r="M549" s="75"/>
    </row>
    <row r="550" spans="1:13" x14ac:dyDescent="0.3">
      <c r="A550" s="115">
        <v>5.0999999999999996</v>
      </c>
      <c r="B550" s="75"/>
      <c r="C550" s="75"/>
      <c r="D550" s="75"/>
      <c r="E550" s="75"/>
      <c r="F550" s="75"/>
      <c r="G550" s="75"/>
      <c r="H550" s="75"/>
      <c r="I550" s="75"/>
      <c r="J550" s="75"/>
      <c r="K550" s="75"/>
      <c r="L550" s="75"/>
      <c r="M550" s="75"/>
    </row>
    <row r="551" spans="1:13" x14ac:dyDescent="0.3">
      <c r="A551" s="115">
        <v>4.5999999999999996</v>
      </c>
      <c r="B551" s="75"/>
      <c r="C551" s="75"/>
      <c r="D551" s="75"/>
      <c r="E551" s="75"/>
      <c r="F551" s="75"/>
      <c r="G551" s="75"/>
      <c r="H551" s="75"/>
      <c r="I551" s="75"/>
      <c r="J551" s="75"/>
      <c r="K551" s="75"/>
      <c r="L551" s="75"/>
      <c r="M551" s="75"/>
    </row>
    <row r="552" spans="1:13" x14ac:dyDescent="0.3">
      <c r="A552" s="115">
        <v>5.0999999999999996</v>
      </c>
      <c r="B552" s="75"/>
      <c r="C552" s="75"/>
      <c r="D552" s="75"/>
      <c r="E552" s="75"/>
      <c r="F552" s="75"/>
      <c r="G552" s="75"/>
      <c r="H552" s="75"/>
      <c r="I552" s="75"/>
      <c r="J552" s="75"/>
      <c r="K552" s="75"/>
      <c r="L552" s="75"/>
      <c r="M552" s="75"/>
    </row>
    <row r="553" spans="1:13" x14ac:dyDescent="0.3">
      <c r="A553" s="115">
        <v>4.8</v>
      </c>
      <c r="B553" s="75"/>
      <c r="C553" s="75"/>
      <c r="D553" s="75"/>
      <c r="E553" s="75"/>
      <c r="F553" s="75"/>
      <c r="G553" s="75"/>
      <c r="H553" s="75"/>
      <c r="I553" s="75"/>
      <c r="J553" s="75"/>
      <c r="K553" s="75"/>
      <c r="L553" s="75"/>
      <c r="M553" s="75"/>
    </row>
    <row r="554" spans="1:13" x14ac:dyDescent="0.3">
      <c r="A554" s="115">
        <v>5</v>
      </c>
      <c r="B554" s="75"/>
      <c r="C554" s="75"/>
      <c r="D554" s="75"/>
      <c r="E554" s="75"/>
      <c r="F554" s="75"/>
      <c r="G554" s="75"/>
      <c r="H554" s="75"/>
      <c r="I554" s="75"/>
      <c r="J554" s="75"/>
      <c r="K554" s="75"/>
      <c r="L554" s="75"/>
      <c r="M554" s="75"/>
    </row>
    <row r="555" spans="1:13" x14ac:dyDescent="0.3">
      <c r="A555" s="115">
        <v>5</v>
      </c>
      <c r="B555" s="75"/>
      <c r="C555" s="75"/>
      <c r="D555" s="75"/>
      <c r="E555" s="75"/>
      <c r="F555" s="75"/>
      <c r="G555" s="75"/>
      <c r="H555" s="75"/>
      <c r="I555" s="75"/>
      <c r="J555" s="75"/>
      <c r="K555" s="75"/>
      <c r="L555" s="75"/>
      <c r="M555" s="75"/>
    </row>
    <row r="556" spans="1:13" x14ac:dyDescent="0.3">
      <c r="A556" s="115">
        <v>5.2</v>
      </c>
      <c r="B556" s="75"/>
      <c r="C556" s="75"/>
      <c r="D556" s="75"/>
      <c r="E556" s="75"/>
      <c r="F556" s="75"/>
      <c r="G556" s="75"/>
      <c r="H556" s="75"/>
      <c r="I556" s="75"/>
      <c r="J556" s="75"/>
      <c r="K556" s="75"/>
      <c r="L556" s="75"/>
      <c r="M556" s="75"/>
    </row>
    <row r="557" spans="1:13" x14ac:dyDescent="0.3">
      <c r="A557" s="115">
        <v>5.2</v>
      </c>
      <c r="B557" s="75"/>
      <c r="C557" s="75"/>
      <c r="D557" s="75"/>
      <c r="E557" s="75"/>
      <c r="F557" s="75"/>
      <c r="G557" s="75"/>
      <c r="H557" s="75"/>
      <c r="I557" s="75"/>
      <c r="J557" s="75"/>
      <c r="K557" s="75"/>
      <c r="L557" s="75"/>
      <c r="M557" s="75"/>
    </row>
    <row r="558" spans="1:13" x14ac:dyDescent="0.3">
      <c r="A558" s="115">
        <v>4.7</v>
      </c>
      <c r="B558" s="75"/>
      <c r="C558" s="75"/>
      <c r="D558" s="75"/>
      <c r="E558" s="75"/>
      <c r="F558" s="75"/>
      <c r="G558" s="75"/>
      <c r="H558" s="75"/>
      <c r="I558" s="75"/>
      <c r="J558" s="75"/>
      <c r="K558" s="75"/>
      <c r="L558" s="75"/>
      <c r="M558" s="75"/>
    </row>
    <row r="559" spans="1:13" x14ac:dyDescent="0.3">
      <c r="A559" s="115">
        <v>4.8</v>
      </c>
      <c r="B559" s="75"/>
      <c r="C559" s="75"/>
      <c r="D559" s="75"/>
      <c r="E559" s="75"/>
      <c r="F559" s="75"/>
      <c r="G559" s="75"/>
      <c r="H559" s="75"/>
      <c r="I559" s="75"/>
      <c r="J559" s="75"/>
      <c r="K559" s="75"/>
      <c r="L559" s="75"/>
      <c r="M559" s="75"/>
    </row>
    <row r="560" spans="1:13" x14ac:dyDescent="0.3">
      <c r="A560" s="115">
        <v>5.4</v>
      </c>
      <c r="B560" s="75"/>
      <c r="C560" s="75"/>
      <c r="D560" s="75"/>
      <c r="E560" s="75"/>
      <c r="F560" s="75"/>
      <c r="G560" s="75"/>
      <c r="H560" s="75"/>
      <c r="I560" s="75"/>
      <c r="J560" s="75"/>
      <c r="K560" s="75"/>
      <c r="L560" s="75"/>
      <c r="M560" s="75"/>
    </row>
    <row r="561" spans="1:13" x14ac:dyDescent="0.3">
      <c r="A561" s="115">
        <v>5.2</v>
      </c>
      <c r="B561" s="75"/>
      <c r="C561" s="75"/>
      <c r="D561" s="75"/>
      <c r="E561" s="75"/>
      <c r="F561" s="75"/>
      <c r="G561" s="75"/>
      <c r="H561" s="75"/>
      <c r="I561" s="75"/>
      <c r="J561" s="75"/>
      <c r="K561" s="75"/>
      <c r="L561" s="75"/>
      <c r="M561" s="75"/>
    </row>
    <row r="562" spans="1:13" x14ac:dyDescent="0.3">
      <c r="A562" s="115">
        <v>5.5</v>
      </c>
      <c r="B562" s="75"/>
      <c r="C562" s="75"/>
      <c r="D562" s="75"/>
      <c r="E562" s="75"/>
      <c r="F562" s="75"/>
      <c r="G562" s="75"/>
      <c r="H562" s="75"/>
      <c r="I562" s="75"/>
      <c r="J562" s="75"/>
      <c r="K562" s="75"/>
      <c r="L562" s="75"/>
      <c r="M562" s="75"/>
    </row>
    <row r="563" spans="1:13" x14ac:dyDescent="0.3">
      <c r="A563" s="115">
        <v>4.9000000000000004</v>
      </c>
      <c r="B563" s="75"/>
      <c r="C563" s="75"/>
      <c r="D563" s="75"/>
      <c r="E563" s="75"/>
      <c r="F563" s="75"/>
      <c r="G563" s="75"/>
      <c r="H563" s="75"/>
      <c r="I563" s="75"/>
      <c r="J563" s="75"/>
      <c r="K563" s="75"/>
      <c r="L563" s="75"/>
      <c r="M563" s="75"/>
    </row>
    <row r="564" spans="1:13" x14ac:dyDescent="0.3">
      <c r="A564" s="115">
        <v>5</v>
      </c>
      <c r="B564" s="75"/>
      <c r="C564" s="75"/>
      <c r="D564" s="75"/>
      <c r="E564" s="75"/>
      <c r="F564" s="75"/>
      <c r="G564" s="75"/>
      <c r="H564" s="75"/>
      <c r="I564" s="75"/>
      <c r="J564" s="75"/>
      <c r="K564" s="75"/>
      <c r="L564" s="75"/>
      <c r="M564" s="75"/>
    </row>
    <row r="565" spans="1:13" x14ac:dyDescent="0.3">
      <c r="A565" s="115">
        <v>5.5</v>
      </c>
      <c r="B565" s="75"/>
      <c r="C565" s="75"/>
      <c r="D565" s="75"/>
      <c r="E565" s="75"/>
      <c r="F565" s="75"/>
      <c r="G565" s="75"/>
      <c r="H565" s="75"/>
      <c r="I565" s="75"/>
      <c r="J565" s="75"/>
      <c r="K565" s="75"/>
      <c r="L565" s="75"/>
      <c r="M565" s="75"/>
    </row>
    <row r="566" spans="1:13" x14ac:dyDescent="0.3">
      <c r="A566" s="115">
        <v>4.9000000000000004</v>
      </c>
      <c r="B566" s="75"/>
      <c r="C566" s="75"/>
      <c r="D566" s="75"/>
      <c r="E566" s="75"/>
      <c r="F566" s="75"/>
      <c r="G566" s="75"/>
      <c r="H566" s="75"/>
      <c r="I566" s="75"/>
      <c r="J566" s="75"/>
      <c r="K566" s="75"/>
      <c r="L566" s="75"/>
      <c r="M566" s="75"/>
    </row>
    <row r="567" spans="1:13" x14ac:dyDescent="0.3">
      <c r="A567" s="115">
        <v>4.4000000000000004</v>
      </c>
      <c r="B567" s="75"/>
      <c r="C567" s="75"/>
      <c r="D567" s="75"/>
      <c r="E567" s="75"/>
      <c r="F567" s="75"/>
      <c r="G567" s="75"/>
      <c r="H567" s="75"/>
      <c r="I567" s="75"/>
      <c r="J567" s="75"/>
      <c r="K567" s="75"/>
      <c r="L567" s="75"/>
      <c r="M567" s="75"/>
    </row>
    <row r="568" spans="1:13" x14ac:dyDescent="0.3">
      <c r="A568" s="115">
        <v>5.0999999999999996</v>
      </c>
      <c r="B568" s="75"/>
      <c r="C568" s="75"/>
      <c r="D568" s="75"/>
      <c r="E568" s="75"/>
      <c r="F568" s="75"/>
      <c r="G568" s="75"/>
      <c r="H568" s="75"/>
      <c r="I568" s="75"/>
      <c r="J568" s="75"/>
      <c r="K568" s="75"/>
      <c r="L568" s="75"/>
      <c r="M568" s="75"/>
    </row>
    <row r="569" spans="1:13" x14ac:dyDescent="0.3">
      <c r="A569" s="115">
        <v>5</v>
      </c>
      <c r="B569" s="75"/>
      <c r="C569" s="75"/>
      <c r="D569" s="75"/>
      <c r="E569" s="75"/>
      <c r="F569" s="75"/>
      <c r="G569" s="75"/>
      <c r="H569" s="75"/>
      <c r="I569" s="75"/>
      <c r="J569" s="75"/>
      <c r="K569" s="75"/>
      <c r="L569" s="75"/>
      <c r="M569" s="75"/>
    </row>
    <row r="570" spans="1:13" x14ac:dyDescent="0.3">
      <c r="A570" s="115">
        <v>4.5</v>
      </c>
      <c r="B570" s="75"/>
      <c r="C570" s="75"/>
      <c r="D570" s="75"/>
      <c r="E570" s="75"/>
      <c r="F570" s="75"/>
      <c r="G570" s="75"/>
      <c r="H570" s="75"/>
      <c r="I570" s="75"/>
      <c r="J570" s="75"/>
      <c r="K570" s="75"/>
      <c r="L570" s="75"/>
      <c r="M570" s="75"/>
    </row>
    <row r="571" spans="1:13" x14ac:dyDescent="0.3">
      <c r="A571" s="115">
        <v>4.4000000000000004</v>
      </c>
      <c r="B571" s="75"/>
      <c r="C571" s="75"/>
      <c r="D571" s="75"/>
      <c r="E571" s="75"/>
      <c r="F571" s="75"/>
      <c r="G571" s="75"/>
      <c r="H571" s="75"/>
      <c r="I571" s="75"/>
      <c r="J571" s="75"/>
      <c r="K571" s="75"/>
      <c r="L571" s="75"/>
      <c r="M571" s="75"/>
    </row>
    <row r="572" spans="1:13" x14ac:dyDescent="0.3">
      <c r="A572" s="115">
        <v>5</v>
      </c>
      <c r="B572" s="75"/>
      <c r="C572" s="75"/>
      <c r="D572" s="75"/>
      <c r="E572" s="75"/>
      <c r="F572" s="75"/>
      <c r="G572" s="75"/>
      <c r="H572" s="75"/>
      <c r="I572" s="75"/>
      <c r="J572" s="75"/>
      <c r="K572" s="75"/>
      <c r="L572" s="75"/>
      <c r="M572" s="75"/>
    </row>
    <row r="573" spans="1:13" x14ac:dyDescent="0.3">
      <c r="A573" s="115">
        <v>5.0999999999999996</v>
      </c>
      <c r="B573" s="75"/>
      <c r="C573" s="75"/>
      <c r="D573" s="75"/>
      <c r="E573" s="75"/>
      <c r="F573" s="75"/>
      <c r="G573" s="75"/>
      <c r="H573" s="75"/>
      <c r="I573" s="75"/>
      <c r="J573" s="75"/>
      <c r="K573" s="75"/>
      <c r="L573" s="75"/>
      <c r="M573" s="75"/>
    </row>
    <row r="574" spans="1:13" x14ac:dyDescent="0.3">
      <c r="A574" s="115">
        <v>4.8</v>
      </c>
      <c r="B574" s="75"/>
      <c r="C574" s="75"/>
      <c r="D574" s="75"/>
      <c r="E574" s="75"/>
      <c r="F574" s="75"/>
      <c r="G574" s="75"/>
      <c r="H574" s="75"/>
      <c r="I574" s="75"/>
      <c r="J574" s="75"/>
      <c r="K574" s="75"/>
      <c r="L574" s="75"/>
      <c r="M574" s="75"/>
    </row>
    <row r="575" spans="1:13" x14ac:dyDescent="0.3">
      <c r="A575" s="115">
        <v>5.0999999999999996</v>
      </c>
      <c r="B575" s="75"/>
      <c r="C575" s="75"/>
      <c r="D575" s="75"/>
      <c r="E575" s="75"/>
      <c r="F575" s="75"/>
      <c r="G575" s="75"/>
      <c r="H575" s="75"/>
      <c r="I575" s="75"/>
      <c r="J575" s="75"/>
      <c r="K575" s="75"/>
      <c r="L575" s="75"/>
      <c r="M575" s="75"/>
    </row>
    <row r="576" spans="1:13" x14ac:dyDescent="0.3">
      <c r="A576" s="115">
        <v>4.5999999999999996</v>
      </c>
      <c r="B576" s="75"/>
      <c r="C576" s="75"/>
      <c r="D576" s="75"/>
      <c r="E576" s="75"/>
      <c r="F576" s="75"/>
      <c r="G576" s="75"/>
      <c r="H576" s="75"/>
      <c r="I576" s="75"/>
      <c r="J576" s="75"/>
      <c r="K576" s="75"/>
      <c r="L576" s="75"/>
      <c r="M576" s="75"/>
    </row>
    <row r="577" spans="1:13" x14ac:dyDescent="0.3">
      <c r="A577" s="115">
        <v>5.3</v>
      </c>
      <c r="B577" s="75"/>
      <c r="C577" s="75"/>
      <c r="D577" s="75"/>
      <c r="E577" s="75"/>
      <c r="F577" s="75"/>
      <c r="G577" s="75"/>
      <c r="H577" s="75"/>
      <c r="I577" s="75"/>
      <c r="J577" s="75"/>
      <c r="K577" s="75"/>
      <c r="L577" s="75"/>
      <c r="M577" s="75"/>
    </row>
    <row r="578" spans="1:13" x14ac:dyDescent="0.3">
      <c r="A578" s="115">
        <v>5</v>
      </c>
      <c r="B578" s="75"/>
      <c r="C578" s="75"/>
      <c r="D578" s="75"/>
      <c r="E578" s="75"/>
      <c r="F578" s="75"/>
      <c r="G578" s="75"/>
      <c r="H578" s="75"/>
      <c r="I578" s="75"/>
      <c r="J578" s="75"/>
      <c r="K578" s="75"/>
      <c r="L578" s="75"/>
      <c r="M578" s="75"/>
    </row>
    <row r="579" spans="1:13" x14ac:dyDescent="0.3">
      <c r="A579" s="115">
        <v>7</v>
      </c>
      <c r="B579" s="75"/>
      <c r="C579" s="75"/>
      <c r="D579" s="75"/>
      <c r="E579" s="75"/>
      <c r="F579" s="75"/>
      <c r="G579" s="75"/>
      <c r="H579" s="75"/>
      <c r="I579" s="75"/>
      <c r="J579" s="75"/>
      <c r="K579" s="75"/>
      <c r="L579" s="75"/>
      <c r="M579" s="75"/>
    </row>
    <row r="580" spans="1:13" x14ac:dyDescent="0.3">
      <c r="A580" s="115">
        <v>6.4</v>
      </c>
      <c r="B580" s="75"/>
      <c r="C580" s="75"/>
      <c r="D580" s="75"/>
      <c r="E580" s="75"/>
      <c r="F580" s="75"/>
      <c r="G580" s="75"/>
      <c r="H580" s="75"/>
      <c r="I580" s="75"/>
      <c r="J580" s="75"/>
      <c r="K580" s="75"/>
      <c r="L580" s="75"/>
      <c r="M580" s="75"/>
    </row>
    <row r="581" spans="1:13" x14ac:dyDescent="0.3">
      <c r="A581" s="115">
        <v>6.9</v>
      </c>
      <c r="B581" s="75"/>
      <c r="C581" s="75"/>
      <c r="D581" s="75"/>
      <c r="E581" s="75"/>
      <c r="F581" s="75"/>
      <c r="G581" s="75"/>
      <c r="H581" s="75"/>
      <c r="I581" s="75"/>
      <c r="J581" s="75"/>
      <c r="K581" s="75"/>
      <c r="L581" s="75"/>
      <c r="M581" s="75"/>
    </row>
    <row r="582" spans="1:13" x14ac:dyDescent="0.3">
      <c r="A582" s="115">
        <v>5.5</v>
      </c>
      <c r="B582" s="75"/>
      <c r="C582" s="75"/>
      <c r="D582" s="75"/>
      <c r="E582" s="75"/>
      <c r="F582" s="75"/>
      <c r="G582" s="75"/>
      <c r="H582" s="75"/>
      <c r="I582" s="75"/>
      <c r="J582" s="75"/>
      <c r="K582" s="75"/>
      <c r="L582" s="75"/>
      <c r="M582" s="75"/>
    </row>
    <row r="583" spans="1:13" x14ac:dyDescent="0.3">
      <c r="A583" s="115">
        <v>6.5</v>
      </c>
      <c r="B583" s="75"/>
      <c r="C583" s="75"/>
      <c r="D583" s="75"/>
      <c r="E583" s="75"/>
      <c r="F583" s="75"/>
      <c r="G583" s="75"/>
      <c r="H583" s="75"/>
      <c r="I583" s="75"/>
      <c r="J583" s="75"/>
      <c r="K583" s="75"/>
      <c r="L583" s="75"/>
      <c r="M583" s="75"/>
    </row>
    <row r="584" spans="1:13" x14ac:dyDescent="0.3">
      <c r="A584" s="115">
        <v>5.7</v>
      </c>
      <c r="B584" s="75"/>
      <c r="C584" s="75"/>
      <c r="D584" s="75"/>
      <c r="E584" s="75"/>
      <c r="F584" s="75"/>
      <c r="G584" s="75"/>
      <c r="H584" s="75"/>
      <c r="I584" s="75"/>
      <c r="J584" s="75"/>
      <c r="K584" s="75"/>
      <c r="L584" s="75"/>
      <c r="M584" s="75"/>
    </row>
    <row r="585" spans="1:13" x14ac:dyDescent="0.3">
      <c r="A585" s="115">
        <v>6.3</v>
      </c>
      <c r="B585" s="75"/>
      <c r="C585" s="75"/>
      <c r="D585" s="75"/>
      <c r="E585" s="75"/>
      <c r="F585" s="75"/>
      <c r="G585" s="75"/>
      <c r="H585" s="75"/>
      <c r="I585" s="75"/>
      <c r="J585" s="75"/>
      <c r="K585" s="75"/>
      <c r="L585" s="75"/>
      <c r="M585" s="75"/>
    </row>
    <row r="586" spans="1:13" x14ac:dyDescent="0.3">
      <c r="A586" s="115">
        <v>4.9000000000000004</v>
      </c>
      <c r="B586" s="75"/>
      <c r="C586" s="75"/>
      <c r="D586" s="75"/>
      <c r="E586" s="75"/>
      <c r="F586" s="75"/>
      <c r="G586" s="75"/>
      <c r="H586" s="75"/>
      <c r="I586" s="75"/>
      <c r="J586" s="75"/>
      <c r="K586" s="75"/>
      <c r="L586" s="75"/>
      <c r="M586" s="75"/>
    </row>
    <row r="587" spans="1:13" x14ac:dyDescent="0.3">
      <c r="A587" s="115">
        <v>6.6</v>
      </c>
      <c r="B587" s="75"/>
      <c r="C587" s="75"/>
      <c r="D587" s="75"/>
      <c r="E587" s="75"/>
      <c r="F587" s="75"/>
      <c r="G587" s="75"/>
      <c r="H587" s="75"/>
      <c r="I587" s="75"/>
      <c r="J587" s="75"/>
      <c r="K587" s="75"/>
      <c r="L587" s="75"/>
      <c r="M587" s="75"/>
    </row>
    <row r="588" spans="1:13" x14ac:dyDescent="0.3">
      <c r="A588" s="115">
        <v>5.2</v>
      </c>
      <c r="B588" s="75"/>
      <c r="C588" s="75"/>
      <c r="D588" s="75"/>
      <c r="E588" s="75"/>
      <c r="F588" s="75"/>
      <c r="G588" s="75"/>
      <c r="H588" s="75"/>
      <c r="I588" s="75"/>
      <c r="J588" s="75"/>
      <c r="K588" s="75"/>
      <c r="L588" s="75"/>
      <c r="M588" s="75"/>
    </row>
    <row r="589" spans="1:13" x14ac:dyDescent="0.3">
      <c r="A589" s="115">
        <v>5</v>
      </c>
      <c r="B589" s="75"/>
      <c r="C589" s="75"/>
      <c r="D589" s="75"/>
      <c r="E589" s="75"/>
      <c r="F589" s="75"/>
      <c r="G589" s="75"/>
      <c r="H589" s="75"/>
      <c r="I589" s="75"/>
      <c r="J589" s="75"/>
      <c r="K589" s="75"/>
      <c r="L589" s="75"/>
      <c r="M589" s="75"/>
    </row>
    <row r="590" spans="1:13" x14ac:dyDescent="0.3">
      <c r="A590" s="115">
        <v>5.9</v>
      </c>
      <c r="B590" s="75"/>
      <c r="C590" s="75"/>
      <c r="D590" s="75"/>
      <c r="E590" s="75"/>
      <c r="F590" s="75"/>
      <c r="G590" s="75"/>
      <c r="H590" s="75"/>
      <c r="I590" s="75"/>
      <c r="J590" s="75"/>
      <c r="K590" s="75"/>
      <c r="L590" s="75"/>
      <c r="M590" s="75"/>
    </row>
    <row r="591" spans="1:13" x14ac:dyDescent="0.3">
      <c r="A591" s="115">
        <v>6</v>
      </c>
      <c r="B591" s="75"/>
      <c r="C591" s="75"/>
      <c r="D591" s="75"/>
      <c r="E591" s="75"/>
      <c r="F591" s="75"/>
      <c r="G591" s="75"/>
      <c r="H591" s="75"/>
      <c r="I591" s="75"/>
      <c r="J591" s="75"/>
      <c r="K591" s="75"/>
      <c r="L591" s="75"/>
      <c r="M591" s="75"/>
    </row>
    <row r="592" spans="1:13" x14ac:dyDescent="0.3">
      <c r="A592" s="115">
        <v>6.1</v>
      </c>
      <c r="B592" s="75"/>
      <c r="C592" s="75"/>
      <c r="D592" s="75"/>
      <c r="E592" s="75"/>
      <c r="F592" s="75"/>
      <c r="G592" s="75"/>
      <c r="H592" s="75"/>
      <c r="I592" s="75"/>
      <c r="J592" s="75"/>
      <c r="K592" s="75"/>
      <c r="L592" s="75"/>
      <c r="M592" s="75"/>
    </row>
    <row r="593" spans="1:13" x14ac:dyDescent="0.3">
      <c r="A593" s="115">
        <v>5.6</v>
      </c>
      <c r="B593" s="75"/>
      <c r="C593" s="75"/>
      <c r="D593" s="75"/>
      <c r="E593" s="75"/>
      <c r="F593" s="75"/>
      <c r="G593" s="75"/>
      <c r="H593" s="75"/>
      <c r="I593" s="75"/>
      <c r="J593" s="75"/>
      <c r="K593" s="75"/>
      <c r="L593" s="75"/>
      <c r="M593" s="75"/>
    </row>
    <row r="594" spans="1:13" x14ac:dyDescent="0.3">
      <c r="A594" s="115">
        <v>6.7</v>
      </c>
      <c r="B594" s="75"/>
      <c r="C594" s="75"/>
      <c r="D594" s="75"/>
      <c r="E594" s="75"/>
      <c r="F594" s="75"/>
      <c r="G594" s="75"/>
      <c r="H594" s="75"/>
      <c r="I594" s="75"/>
      <c r="J594" s="75"/>
      <c r="K594" s="75"/>
      <c r="L594" s="75"/>
      <c r="M594" s="75"/>
    </row>
    <row r="595" spans="1:13" x14ac:dyDescent="0.3">
      <c r="A595" s="115">
        <v>5.6</v>
      </c>
      <c r="B595" s="75"/>
      <c r="C595" s="75"/>
      <c r="D595" s="75"/>
      <c r="E595" s="75"/>
      <c r="F595" s="75"/>
      <c r="G595" s="75"/>
      <c r="H595" s="75"/>
      <c r="I595" s="75"/>
      <c r="J595" s="75"/>
      <c r="K595" s="75"/>
      <c r="L595" s="75"/>
      <c r="M595" s="75"/>
    </row>
    <row r="596" spans="1:13" x14ac:dyDescent="0.3">
      <c r="A596" s="115">
        <v>5.8</v>
      </c>
      <c r="B596" s="75"/>
      <c r="C596" s="75"/>
      <c r="D596" s="75"/>
      <c r="E596" s="75"/>
      <c r="F596" s="75"/>
      <c r="G596" s="75"/>
      <c r="H596" s="75"/>
      <c r="I596" s="75"/>
      <c r="J596" s="75"/>
      <c r="K596" s="75"/>
      <c r="L596" s="75"/>
      <c r="M596" s="75"/>
    </row>
    <row r="597" spans="1:13" x14ac:dyDescent="0.3">
      <c r="A597" s="115">
        <v>6.2</v>
      </c>
      <c r="B597" s="75"/>
      <c r="C597" s="75"/>
      <c r="D597" s="75"/>
      <c r="E597" s="75"/>
      <c r="F597" s="75"/>
      <c r="G597" s="75"/>
      <c r="H597" s="75"/>
      <c r="I597" s="75"/>
      <c r="J597" s="75"/>
      <c r="K597" s="75"/>
      <c r="L597" s="75"/>
      <c r="M597" s="75"/>
    </row>
    <row r="598" spans="1:13" x14ac:dyDescent="0.3">
      <c r="A598" s="115">
        <v>5.6</v>
      </c>
      <c r="B598" s="75"/>
      <c r="C598" s="75"/>
      <c r="D598" s="75"/>
      <c r="E598" s="75"/>
      <c r="F598" s="75"/>
      <c r="G598" s="75"/>
      <c r="H598" s="75"/>
      <c r="I598" s="75"/>
      <c r="J598" s="75"/>
      <c r="K598" s="75"/>
      <c r="L598" s="75"/>
      <c r="M598" s="75"/>
    </row>
    <row r="599" spans="1:13" x14ac:dyDescent="0.3">
      <c r="A599" s="115">
        <v>5.9</v>
      </c>
      <c r="B599" s="75"/>
      <c r="C599" s="75"/>
      <c r="D599" s="75"/>
      <c r="E599" s="75"/>
      <c r="F599" s="75"/>
      <c r="G599" s="75"/>
      <c r="H599" s="75"/>
      <c r="I599" s="75"/>
      <c r="J599" s="75"/>
      <c r="K599" s="75"/>
      <c r="L599" s="75"/>
      <c r="M599" s="75"/>
    </row>
    <row r="600" spans="1:13" x14ac:dyDescent="0.3">
      <c r="A600" s="115">
        <v>6.1</v>
      </c>
      <c r="B600" s="75"/>
      <c r="C600" s="75"/>
      <c r="D600" s="75"/>
      <c r="E600" s="75"/>
      <c r="F600" s="75"/>
      <c r="G600" s="75"/>
      <c r="H600" s="75"/>
      <c r="I600" s="75"/>
      <c r="J600" s="75"/>
      <c r="K600" s="75"/>
      <c r="L600" s="75"/>
      <c r="M600" s="75"/>
    </row>
    <row r="601" spans="1:13" x14ac:dyDescent="0.3">
      <c r="A601" s="115">
        <v>6.3</v>
      </c>
      <c r="B601" s="75"/>
      <c r="C601" s="75"/>
      <c r="D601" s="75"/>
      <c r="E601" s="75"/>
      <c r="F601" s="75"/>
      <c r="G601" s="75"/>
      <c r="H601" s="75"/>
      <c r="I601" s="75"/>
      <c r="J601" s="75"/>
      <c r="K601" s="75"/>
      <c r="L601" s="75"/>
      <c r="M601" s="75"/>
    </row>
    <row r="602" spans="1:13" x14ac:dyDescent="0.3">
      <c r="A602" s="115">
        <v>6.1</v>
      </c>
      <c r="B602" s="75"/>
      <c r="C602" s="75"/>
      <c r="D602" s="75"/>
      <c r="E602" s="75"/>
      <c r="F602" s="75"/>
      <c r="G602" s="75"/>
      <c r="H602" s="75"/>
      <c r="I602" s="75"/>
      <c r="J602" s="75"/>
      <c r="K602" s="75"/>
      <c r="L602" s="75"/>
      <c r="M602" s="75"/>
    </row>
    <row r="603" spans="1:13" x14ac:dyDescent="0.3">
      <c r="A603" s="115">
        <v>6.4</v>
      </c>
      <c r="B603" s="75"/>
      <c r="C603" s="75"/>
      <c r="D603" s="75"/>
      <c r="E603" s="75"/>
      <c r="F603" s="75"/>
      <c r="G603" s="75"/>
      <c r="H603" s="75"/>
      <c r="I603" s="75"/>
      <c r="J603" s="75"/>
      <c r="K603" s="75"/>
      <c r="L603" s="75"/>
      <c r="M603" s="75"/>
    </row>
    <row r="604" spans="1:13" x14ac:dyDescent="0.3">
      <c r="A604" s="115">
        <v>6.6</v>
      </c>
      <c r="B604" s="75"/>
      <c r="C604" s="75"/>
      <c r="D604" s="75"/>
      <c r="E604" s="75"/>
      <c r="F604" s="75"/>
      <c r="G604" s="75"/>
      <c r="H604" s="75"/>
      <c r="I604" s="75"/>
      <c r="J604" s="75"/>
      <c r="K604" s="75"/>
      <c r="L604" s="75"/>
      <c r="M604" s="75"/>
    </row>
    <row r="605" spans="1:13" x14ac:dyDescent="0.3">
      <c r="A605" s="115">
        <v>6.8</v>
      </c>
      <c r="B605" s="75"/>
      <c r="C605" s="75"/>
      <c r="D605" s="75"/>
      <c r="E605" s="75"/>
      <c r="F605" s="75"/>
      <c r="G605" s="75"/>
      <c r="H605" s="75"/>
      <c r="I605" s="75"/>
      <c r="J605" s="75"/>
      <c r="K605" s="75"/>
      <c r="L605" s="75"/>
      <c r="M605" s="75"/>
    </row>
    <row r="606" spans="1:13" x14ac:dyDescent="0.3">
      <c r="A606" s="115">
        <v>6.7</v>
      </c>
      <c r="B606" s="75"/>
      <c r="C606" s="75"/>
      <c r="D606" s="75"/>
      <c r="E606" s="75"/>
      <c r="F606" s="75"/>
      <c r="G606" s="75"/>
      <c r="H606" s="75"/>
      <c r="I606" s="75"/>
      <c r="J606" s="75"/>
      <c r="K606" s="75"/>
      <c r="L606" s="75"/>
      <c r="M606" s="75"/>
    </row>
    <row r="607" spans="1:13" x14ac:dyDescent="0.3">
      <c r="A607" s="115">
        <v>6</v>
      </c>
      <c r="B607" s="75"/>
      <c r="C607" s="75"/>
      <c r="D607" s="75"/>
      <c r="E607" s="75"/>
      <c r="F607" s="75"/>
      <c r="G607" s="75"/>
      <c r="H607" s="75"/>
      <c r="I607" s="75"/>
      <c r="J607" s="75"/>
      <c r="K607" s="75"/>
      <c r="L607" s="75"/>
      <c r="M607" s="75"/>
    </row>
    <row r="608" spans="1:13" x14ac:dyDescent="0.3">
      <c r="A608" s="115">
        <v>5.7</v>
      </c>
      <c r="B608" s="75"/>
      <c r="C608" s="75"/>
      <c r="D608" s="75"/>
      <c r="E608" s="75"/>
      <c r="F608" s="75"/>
      <c r="G608" s="75"/>
      <c r="H608" s="75"/>
      <c r="I608" s="75"/>
      <c r="J608" s="75"/>
      <c r="K608" s="75"/>
      <c r="L608" s="75"/>
      <c r="M608" s="75"/>
    </row>
    <row r="609" spans="1:13" x14ac:dyDescent="0.3">
      <c r="A609" s="115">
        <v>5.5</v>
      </c>
      <c r="B609" s="75"/>
      <c r="C609" s="75"/>
      <c r="D609" s="75"/>
      <c r="E609" s="75"/>
      <c r="F609" s="75"/>
      <c r="G609" s="75"/>
      <c r="H609" s="75"/>
      <c r="I609" s="75"/>
      <c r="J609" s="75"/>
      <c r="K609" s="75"/>
      <c r="L609" s="75"/>
      <c r="M609" s="75"/>
    </row>
    <row r="610" spans="1:13" x14ac:dyDescent="0.3">
      <c r="A610" s="115">
        <v>5.5</v>
      </c>
      <c r="B610" s="75"/>
      <c r="C610" s="75"/>
      <c r="D610" s="75"/>
      <c r="E610" s="75"/>
      <c r="F610" s="75"/>
      <c r="G610" s="75"/>
      <c r="H610" s="75"/>
      <c r="I610" s="75"/>
      <c r="J610" s="75"/>
      <c r="K610" s="75"/>
      <c r="L610" s="75"/>
      <c r="M610" s="75"/>
    </row>
    <row r="611" spans="1:13" x14ac:dyDescent="0.3">
      <c r="A611" s="115">
        <v>5.8</v>
      </c>
      <c r="B611" s="75"/>
      <c r="C611" s="75"/>
      <c r="D611" s="75"/>
      <c r="E611" s="75"/>
      <c r="F611" s="75"/>
      <c r="G611" s="75"/>
      <c r="H611" s="75"/>
      <c r="I611" s="75"/>
      <c r="J611" s="75"/>
      <c r="K611" s="75"/>
      <c r="L611" s="75"/>
      <c r="M611" s="75"/>
    </row>
    <row r="612" spans="1:13" x14ac:dyDescent="0.3">
      <c r="A612" s="115">
        <v>6</v>
      </c>
      <c r="B612" s="75"/>
      <c r="C612" s="75"/>
      <c r="D612" s="75"/>
      <c r="E612" s="75"/>
      <c r="F612" s="75"/>
      <c r="G612" s="75"/>
      <c r="H612" s="75"/>
      <c r="I612" s="75"/>
      <c r="J612" s="75"/>
      <c r="K612" s="75"/>
      <c r="L612" s="75"/>
      <c r="M612" s="75"/>
    </row>
    <row r="613" spans="1:13" x14ac:dyDescent="0.3">
      <c r="A613" s="115">
        <v>5.4</v>
      </c>
      <c r="B613" s="75"/>
      <c r="C613" s="75"/>
      <c r="D613" s="75"/>
      <c r="E613" s="75"/>
      <c r="F613" s="75"/>
      <c r="G613" s="75"/>
      <c r="H613" s="75"/>
      <c r="I613" s="75"/>
      <c r="J613" s="75"/>
      <c r="K613" s="75"/>
      <c r="L613" s="75"/>
      <c r="M613" s="75"/>
    </row>
    <row r="614" spans="1:13" x14ac:dyDescent="0.3">
      <c r="A614" s="115">
        <v>6</v>
      </c>
      <c r="B614" s="75"/>
      <c r="C614" s="75"/>
      <c r="D614" s="75"/>
      <c r="E614" s="75"/>
      <c r="F614" s="75"/>
      <c r="G614" s="75"/>
      <c r="H614" s="75"/>
      <c r="I614" s="75"/>
      <c r="J614" s="75"/>
      <c r="K614" s="75"/>
      <c r="L614" s="75"/>
      <c r="M614" s="75"/>
    </row>
    <row r="615" spans="1:13" x14ac:dyDescent="0.3">
      <c r="A615" s="115">
        <v>6.7</v>
      </c>
      <c r="B615" s="75"/>
      <c r="C615" s="75"/>
      <c r="D615" s="75"/>
      <c r="E615" s="75"/>
      <c r="F615" s="75"/>
      <c r="G615" s="75"/>
      <c r="H615" s="75"/>
      <c r="I615" s="75"/>
      <c r="J615" s="75"/>
      <c r="K615" s="75"/>
      <c r="L615" s="75"/>
      <c r="M615" s="75"/>
    </row>
    <row r="616" spans="1:13" x14ac:dyDescent="0.3">
      <c r="A616" s="115">
        <v>6.3</v>
      </c>
      <c r="B616" s="75"/>
      <c r="C616" s="75"/>
      <c r="D616" s="75"/>
      <c r="E616" s="75"/>
      <c r="F616" s="75"/>
      <c r="G616" s="75"/>
      <c r="H616" s="75"/>
      <c r="I616" s="75"/>
      <c r="J616" s="75"/>
      <c r="K616" s="75"/>
      <c r="L616" s="75"/>
      <c r="M616" s="75"/>
    </row>
    <row r="617" spans="1:13" x14ac:dyDescent="0.3">
      <c r="A617" s="115">
        <v>5.6</v>
      </c>
      <c r="B617" s="75"/>
      <c r="C617" s="75"/>
      <c r="D617" s="75"/>
      <c r="E617" s="75"/>
      <c r="F617" s="75"/>
      <c r="G617" s="75"/>
      <c r="H617" s="75"/>
      <c r="I617" s="75"/>
      <c r="J617" s="75"/>
      <c r="K617" s="75"/>
      <c r="L617" s="75"/>
      <c r="M617" s="75"/>
    </row>
    <row r="618" spans="1:13" x14ac:dyDescent="0.3">
      <c r="A618" s="115">
        <v>5.5</v>
      </c>
      <c r="B618" s="75"/>
      <c r="C618" s="75"/>
      <c r="D618" s="75"/>
      <c r="E618" s="75"/>
      <c r="F618" s="75"/>
      <c r="G618" s="75"/>
      <c r="H618" s="75"/>
      <c r="I618" s="75"/>
      <c r="J618" s="75"/>
      <c r="K618" s="75"/>
      <c r="L618" s="75"/>
      <c r="M618" s="75"/>
    </row>
    <row r="619" spans="1:13" x14ac:dyDescent="0.3">
      <c r="A619" s="115">
        <v>5.5</v>
      </c>
      <c r="B619" s="75"/>
      <c r="C619" s="75"/>
      <c r="D619" s="75"/>
      <c r="E619" s="75"/>
      <c r="F619" s="75"/>
      <c r="G619" s="75"/>
      <c r="H619" s="75"/>
      <c r="I619" s="75"/>
      <c r="J619" s="75"/>
      <c r="K619" s="75"/>
      <c r="L619" s="75"/>
      <c r="M619" s="75"/>
    </row>
    <row r="620" spans="1:13" x14ac:dyDescent="0.3">
      <c r="A620" s="115">
        <v>6.1</v>
      </c>
      <c r="B620" s="75"/>
      <c r="C620" s="75"/>
      <c r="D620" s="75"/>
      <c r="E620" s="75"/>
      <c r="F620" s="75"/>
      <c r="G620" s="75"/>
      <c r="H620" s="75"/>
      <c r="I620" s="75"/>
      <c r="J620" s="75"/>
      <c r="K620" s="75"/>
      <c r="L620" s="75"/>
      <c r="M620" s="75"/>
    </row>
    <row r="621" spans="1:13" x14ac:dyDescent="0.3">
      <c r="A621" s="115">
        <v>5.8</v>
      </c>
      <c r="B621" s="75"/>
      <c r="C621" s="75"/>
      <c r="D621" s="75"/>
      <c r="E621" s="75"/>
      <c r="F621" s="75"/>
      <c r="G621" s="75"/>
      <c r="H621" s="75"/>
      <c r="I621" s="75"/>
      <c r="J621" s="75"/>
      <c r="K621" s="75"/>
      <c r="L621" s="75"/>
      <c r="M621" s="75"/>
    </row>
    <row r="622" spans="1:13" x14ac:dyDescent="0.3">
      <c r="A622" s="115">
        <v>5</v>
      </c>
      <c r="B622" s="75"/>
      <c r="C622" s="75"/>
      <c r="D622" s="75"/>
      <c r="E622" s="75"/>
      <c r="F622" s="75"/>
      <c r="G622" s="75"/>
      <c r="H622" s="75"/>
      <c r="I622" s="75"/>
      <c r="J622" s="75"/>
      <c r="K622" s="75"/>
      <c r="L622" s="75"/>
      <c r="M622" s="75"/>
    </row>
    <row r="623" spans="1:13" x14ac:dyDescent="0.3">
      <c r="A623" s="115">
        <v>5.6</v>
      </c>
      <c r="B623" s="75"/>
      <c r="C623" s="75"/>
      <c r="D623" s="75"/>
      <c r="E623" s="75"/>
      <c r="F623" s="75"/>
      <c r="G623" s="75"/>
      <c r="H623" s="75"/>
      <c r="I623" s="75"/>
      <c r="J623" s="75"/>
      <c r="K623" s="75"/>
      <c r="L623" s="75"/>
      <c r="M623" s="75"/>
    </row>
    <row r="624" spans="1:13" x14ac:dyDescent="0.3">
      <c r="A624" s="115">
        <v>5.7</v>
      </c>
      <c r="B624" s="75"/>
      <c r="C624" s="75"/>
      <c r="D624" s="75"/>
      <c r="E624" s="75"/>
      <c r="F624" s="75"/>
      <c r="G624" s="75"/>
      <c r="H624" s="75"/>
      <c r="I624" s="75"/>
      <c r="J624" s="75"/>
      <c r="K624" s="75"/>
      <c r="L624" s="75"/>
      <c r="M624" s="75"/>
    </row>
    <row r="625" spans="1:13" x14ac:dyDescent="0.3">
      <c r="A625" s="115">
        <v>5.7</v>
      </c>
      <c r="B625" s="75"/>
      <c r="C625" s="75"/>
      <c r="D625" s="75"/>
      <c r="E625" s="75"/>
      <c r="F625" s="75"/>
      <c r="G625" s="75"/>
      <c r="H625" s="75"/>
      <c r="I625" s="75"/>
      <c r="J625" s="75"/>
      <c r="K625" s="75"/>
      <c r="L625" s="75"/>
      <c r="M625" s="75"/>
    </row>
    <row r="626" spans="1:13" x14ac:dyDescent="0.3">
      <c r="A626" s="115">
        <v>6.2</v>
      </c>
      <c r="B626" s="75"/>
      <c r="C626" s="75"/>
      <c r="D626" s="75"/>
      <c r="E626" s="75"/>
      <c r="F626" s="75"/>
      <c r="G626" s="75"/>
      <c r="H626" s="75"/>
      <c r="I626" s="75"/>
      <c r="J626" s="75"/>
      <c r="K626" s="75"/>
      <c r="L626" s="75"/>
      <c r="M626" s="75"/>
    </row>
    <row r="627" spans="1:13" x14ac:dyDescent="0.3">
      <c r="A627" s="115">
        <v>5.0999999999999996</v>
      </c>
      <c r="B627" s="75"/>
      <c r="C627" s="75"/>
      <c r="D627" s="75"/>
      <c r="E627" s="75"/>
      <c r="F627" s="75"/>
      <c r="G627" s="75"/>
      <c r="H627" s="75"/>
      <c r="I627" s="75"/>
      <c r="J627" s="75"/>
      <c r="K627" s="75"/>
      <c r="L627" s="75"/>
      <c r="M627" s="75"/>
    </row>
    <row r="628" spans="1:13" x14ac:dyDescent="0.3">
      <c r="A628" s="115">
        <v>5.7</v>
      </c>
      <c r="B628" s="75"/>
      <c r="C628" s="75"/>
      <c r="D628" s="75"/>
      <c r="E628" s="75"/>
      <c r="F628" s="75"/>
      <c r="G628" s="75"/>
      <c r="H628" s="75"/>
      <c r="I628" s="75"/>
      <c r="J628" s="75"/>
      <c r="K628" s="75"/>
      <c r="L628" s="75"/>
      <c r="M628" s="75"/>
    </row>
    <row r="629" spans="1:13" x14ac:dyDescent="0.3">
      <c r="A629" s="115">
        <v>6.3</v>
      </c>
      <c r="B629" s="75"/>
      <c r="C629" s="75"/>
      <c r="D629" s="75"/>
      <c r="E629" s="75"/>
      <c r="F629" s="75"/>
      <c r="G629" s="75"/>
      <c r="H629" s="75"/>
      <c r="I629" s="75"/>
      <c r="J629" s="75"/>
      <c r="K629" s="75"/>
      <c r="L629" s="75"/>
      <c r="M629" s="75"/>
    </row>
    <row r="630" spans="1:13" x14ac:dyDescent="0.3">
      <c r="A630" s="115">
        <v>5.8</v>
      </c>
      <c r="B630" s="75"/>
      <c r="C630" s="75"/>
      <c r="D630" s="75"/>
      <c r="E630" s="75"/>
      <c r="F630" s="75"/>
      <c r="G630" s="75"/>
      <c r="H630" s="75"/>
      <c r="I630" s="75"/>
      <c r="J630" s="75"/>
      <c r="K630" s="75"/>
      <c r="L630" s="75"/>
      <c r="M630" s="75"/>
    </row>
    <row r="631" spans="1:13" x14ac:dyDescent="0.3">
      <c r="A631" s="115">
        <v>7.1</v>
      </c>
      <c r="B631" s="75"/>
      <c r="C631" s="75"/>
      <c r="D631" s="75"/>
      <c r="E631" s="75"/>
      <c r="F631" s="75"/>
      <c r="G631" s="75"/>
      <c r="H631" s="75"/>
      <c r="I631" s="75"/>
      <c r="J631" s="75"/>
      <c r="K631" s="75"/>
      <c r="L631" s="75"/>
      <c r="M631" s="75"/>
    </row>
    <row r="632" spans="1:13" x14ac:dyDescent="0.3">
      <c r="A632" s="115">
        <v>6.3</v>
      </c>
      <c r="B632" s="75"/>
      <c r="C632" s="75"/>
      <c r="D632" s="75"/>
      <c r="E632" s="75"/>
      <c r="F632" s="75"/>
      <c r="G632" s="75"/>
      <c r="H632" s="75"/>
      <c r="I632" s="75"/>
      <c r="J632" s="75"/>
      <c r="K632" s="75"/>
      <c r="L632" s="75"/>
      <c r="M632" s="75"/>
    </row>
    <row r="633" spans="1:13" x14ac:dyDescent="0.3">
      <c r="A633" s="115">
        <v>6.5</v>
      </c>
      <c r="B633" s="75"/>
      <c r="C633" s="75"/>
      <c r="D633" s="75"/>
      <c r="E633" s="75"/>
      <c r="F633" s="75"/>
      <c r="G633" s="75"/>
      <c r="H633" s="75"/>
      <c r="I633" s="75"/>
      <c r="J633" s="75"/>
      <c r="K633" s="75"/>
      <c r="L633" s="75"/>
      <c r="M633" s="75"/>
    </row>
    <row r="634" spans="1:13" x14ac:dyDescent="0.3">
      <c r="A634" s="115">
        <v>7.6</v>
      </c>
      <c r="B634" s="75"/>
      <c r="C634" s="75"/>
      <c r="D634" s="75"/>
      <c r="E634" s="75"/>
      <c r="F634" s="75"/>
      <c r="G634" s="75"/>
      <c r="H634" s="75"/>
      <c r="I634" s="75"/>
      <c r="J634" s="75"/>
      <c r="K634" s="75"/>
      <c r="L634" s="75"/>
      <c r="M634" s="75"/>
    </row>
    <row r="635" spans="1:13" x14ac:dyDescent="0.3">
      <c r="A635" s="115">
        <v>4.9000000000000004</v>
      </c>
      <c r="B635" s="75"/>
      <c r="C635" s="75"/>
      <c r="D635" s="75"/>
      <c r="E635" s="75"/>
      <c r="F635" s="75"/>
      <c r="G635" s="75"/>
      <c r="H635" s="75"/>
      <c r="I635" s="75"/>
      <c r="J635" s="75"/>
      <c r="K635" s="75"/>
      <c r="L635" s="75"/>
      <c r="M635" s="75"/>
    </row>
    <row r="636" spans="1:13" x14ac:dyDescent="0.3">
      <c r="A636" s="115">
        <v>7.3</v>
      </c>
      <c r="B636" s="75"/>
      <c r="C636" s="75"/>
      <c r="D636" s="75"/>
      <c r="E636" s="75"/>
      <c r="F636" s="75"/>
      <c r="G636" s="75"/>
      <c r="H636" s="75"/>
      <c r="I636" s="75"/>
      <c r="J636" s="75"/>
      <c r="K636" s="75"/>
      <c r="L636" s="75"/>
      <c r="M636" s="75"/>
    </row>
    <row r="637" spans="1:13" x14ac:dyDescent="0.3">
      <c r="A637" s="115">
        <v>6.7</v>
      </c>
      <c r="B637" s="75"/>
      <c r="C637" s="75"/>
      <c r="D637" s="75"/>
      <c r="E637" s="75"/>
      <c r="F637" s="75"/>
      <c r="G637" s="75"/>
      <c r="H637" s="75"/>
      <c r="I637" s="75"/>
      <c r="J637" s="75"/>
      <c r="K637" s="75"/>
      <c r="L637" s="75"/>
      <c r="M637" s="75"/>
    </row>
    <row r="638" spans="1:13" x14ac:dyDescent="0.3">
      <c r="A638" s="115">
        <v>7.2</v>
      </c>
      <c r="B638" s="75"/>
      <c r="C638" s="75"/>
      <c r="D638" s="75"/>
      <c r="E638" s="75"/>
      <c r="F638" s="75"/>
      <c r="G638" s="75"/>
      <c r="H638" s="75"/>
      <c r="I638" s="75"/>
      <c r="J638" s="75"/>
      <c r="K638" s="75"/>
      <c r="L638" s="75"/>
      <c r="M638" s="75"/>
    </row>
    <row r="639" spans="1:13" x14ac:dyDescent="0.3">
      <c r="A639" s="115">
        <v>6.5</v>
      </c>
      <c r="B639" s="75"/>
      <c r="C639" s="75"/>
      <c r="D639" s="75"/>
      <c r="E639" s="75"/>
      <c r="F639" s="75"/>
      <c r="G639" s="75"/>
      <c r="H639" s="75"/>
      <c r="I639" s="75"/>
      <c r="J639" s="75"/>
      <c r="K639" s="75"/>
      <c r="L639" s="75"/>
      <c r="M639" s="75"/>
    </row>
    <row r="640" spans="1:13" x14ac:dyDescent="0.3">
      <c r="A640" s="115">
        <v>6.4</v>
      </c>
      <c r="B640" s="75"/>
      <c r="C640" s="75"/>
      <c r="D640" s="75"/>
      <c r="E640" s="75"/>
      <c r="F640" s="75"/>
      <c r="G640" s="75"/>
      <c r="H640" s="75"/>
      <c r="I640" s="75"/>
      <c r="J640" s="75"/>
      <c r="K640" s="75"/>
      <c r="L640" s="75"/>
      <c r="M640" s="75"/>
    </row>
    <row r="641" spans="1:13" x14ac:dyDescent="0.3">
      <c r="A641" s="115">
        <v>6.8</v>
      </c>
      <c r="B641" s="75"/>
      <c r="C641" s="75"/>
      <c r="D641" s="75"/>
      <c r="E641" s="75"/>
      <c r="F641" s="75"/>
      <c r="G641" s="75"/>
      <c r="H641" s="75"/>
      <c r="I641" s="75"/>
      <c r="J641" s="75"/>
      <c r="K641" s="75"/>
      <c r="L641" s="75"/>
      <c r="M641" s="75"/>
    </row>
    <row r="642" spans="1:13" x14ac:dyDescent="0.3">
      <c r="A642" s="115">
        <v>5.7</v>
      </c>
      <c r="B642" s="75"/>
      <c r="C642" s="75"/>
      <c r="D642" s="75"/>
      <c r="E642" s="75"/>
      <c r="F642" s="75"/>
      <c r="G642" s="75"/>
      <c r="H642" s="75"/>
      <c r="I642" s="75"/>
      <c r="J642" s="75"/>
      <c r="K642" s="75"/>
      <c r="L642" s="75"/>
      <c r="M642" s="75"/>
    </row>
    <row r="643" spans="1:13" x14ac:dyDescent="0.3">
      <c r="A643" s="115">
        <v>5.8</v>
      </c>
      <c r="B643" s="75"/>
      <c r="C643" s="75"/>
      <c r="D643" s="75"/>
      <c r="E643" s="75"/>
      <c r="F643" s="75"/>
      <c r="G643" s="75"/>
      <c r="H643" s="75"/>
      <c r="I643" s="75"/>
      <c r="J643" s="75"/>
      <c r="K643" s="75"/>
      <c r="L643" s="75"/>
      <c r="M643" s="75"/>
    </row>
    <row r="644" spans="1:13" x14ac:dyDescent="0.3">
      <c r="A644" s="115">
        <v>6.4</v>
      </c>
      <c r="B644" s="75"/>
      <c r="C644" s="75"/>
      <c r="D644" s="75"/>
      <c r="E644" s="75"/>
      <c r="F644" s="75"/>
      <c r="G644" s="75"/>
      <c r="H644" s="75"/>
      <c r="I644" s="75"/>
      <c r="J644" s="75"/>
      <c r="K644" s="75"/>
      <c r="L644" s="75"/>
      <c r="M644" s="75"/>
    </row>
    <row r="645" spans="1:13" x14ac:dyDescent="0.3">
      <c r="A645" s="115">
        <v>6.5</v>
      </c>
      <c r="B645" s="75"/>
      <c r="C645" s="75"/>
      <c r="D645" s="75"/>
      <c r="E645" s="75"/>
      <c r="F645" s="75"/>
      <c r="G645" s="75"/>
      <c r="H645" s="75"/>
      <c r="I645" s="75"/>
      <c r="J645" s="75"/>
      <c r="K645" s="75"/>
      <c r="L645" s="75"/>
      <c r="M645" s="75"/>
    </row>
    <row r="646" spans="1:13" x14ac:dyDescent="0.3">
      <c r="A646" s="115">
        <v>7.7</v>
      </c>
      <c r="B646" s="75"/>
      <c r="C646" s="75"/>
      <c r="D646" s="75"/>
      <c r="E646" s="75"/>
      <c r="F646" s="75"/>
      <c r="G646" s="75"/>
      <c r="H646" s="75"/>
      <c r="I646" s="75"/>
      <c r="J646" s="75"/>
      <c r="K646" s="75"/>
      <c r="L646" s="75"/>
      <c r="M646" s="75"/>
    </row>
    <row r="647" spans="1:13" x14ac:dyDescent="0.3">
      <c r="A647" s="115">
        <v>7.7</v>
      </c>
      <c r="B647" s="75"/>
      <c r="C647" s="75"/>
      <c r="D647" s="75"/>
      <c r="E647" s="75"/>
      <c r="F647" s="75"/>
      <c r="G647" s="75"/>
      <c r="H647" s="75"/>
      <c r="I647" s="75"/>
      <c r="J647" s="75"/>
      <c r="K647" s="75"/>
      <c r="L647" s="75"/>
      <c r="M647" s="75"/>
    </row>
    <row r="648" spans="1:13" x14ac:dyDescent="0.3">
      <c r="A648" s="115">
        <v>6</v>
      </c>
      <c r="B648" s="75"/>
      <c r="C648" s="75"/>
      <c r="D648" s="75"/>
      <c r="E648" s="75"/>
      <c r="F648" s="75"/>
      <c r="G648" s="75"/>
      <c r="H648" s="75"/>
      <c r="I648" s="75"/>
      <c r="J648" s="75"/>
      <c r="K648" s="75"/>
      <c r="L648" s="75"/>
      <c r="M648" s="75"/>
    </row>
    <row r="649" spans="1:13" x14ac:dyDescent="0.3">
      <c r="A649" s="115">
        <v>6.9</v>
      </c>
      <c r="B649" s="75"/>
      <c r="C649" s="75"/>
      <c r="D649" s="75"/>
      <c r="E649" s="75"/>
      <c r="F649" s="75"/>
      <c r="G649" s="75"/>
      <c r="H649" s="75"/>
      <c r="I649" s="75"/>
      <c r="J649" s="75"/>
      <c r="K649" s="75"/>
      <c r="L649" s="75"/>
      <c r="M649" s="75"/>
    </row>
    <row r="650" spans="1:13" x14ac:dyDescent="0.3">
      <c r="A650" s="115">
        <v>5.6</v>
      </c>
      <c r="B650" s="75"/>
      <c r="C650" s="75"/>
      <c r="D650" s="75"/>
      <c r="E650" s="75"/>
      <c r="F650" s="75"/>
      <c r="G650" s="75"/>
      <c r="H650" s="75"/>
      <c r="I650" s="75"/>
      <c r="J650" s="75"/>
      <c r="K650" s="75"/>
      <c r="L650" s="75"/>
      <c r="M650" s="75"/>
    </row>
    <row r="651" spans="1:13" x14ac:dyDescent="0.3">
      <c r="A651" s="115">
        <v>7.7</v>
      </c>
      <c r="B651" s="75"/>
      <c r="C651" s="75"/>
      <c r="D651" s="75"/>
      <c r="E651" s="75"/>
      <c r="F651" s="75"/>
      <c r="G651" s="75"/>
      <c r="H651" s="75"/>
      <c r="I651" s="75"/>
      <c r="J651" s="75"/>
      <c r="K651" s="75"/>
      <c r="L651" s="75"/>
      <c r="M651" s="75"/>
    </row>
    <row r="652" spans="1:13" x14ac:dyDescent="0.3">
      <c r="A652" s="115">
        <v>6.3</v>
      </c>
      <c r="B652" s="75"/>
      <c r="C652" s="75"/>
      <c r="D652" s="75"/>
      <c r="E652" s="75"/>
      <c r="F652" s="75"/>
      <c r="G652" s="75"/>
      <c r="H652" s="75"/>
      <c r="I652" s="75"/>
      <c r="J652" s="75"/>
      <c r="K652" s="75"/>
      <c r="L652" s="75"/>
      <c r="M652" s="75"/>
    </row>
    <row r="653" spans="1:13" x14ac:dyDescent="0.3">
      <c r="A653" s="115">
        <v>6.7</v>
      </c>
      <c r="B653" s="75"/>
      <c r="C653" s="75"/>
      <c r="D653" s="75"/>
      <c r="E653" s="75"/>
      <c r="F653" s="75"/>
      <c r="G653" s="75"/>
      <c r="H653" s="75"/>
      <c r="I653" s="75"/>
      <c r="J653" s="75"/>
      <c r="K653" s="75"/>
      <c r="L653" s="75"/>
      <c r="M653" s="75"/>
    </row>
    <row r="654" spans="1:13" x14ac:dyDescent="0.3">
      <c r="A654" s="115">
        <v>7.2</v>
      </c>
      <c r="B654" s="75"/>
      <c r="C654" s="75"/>
      <c r="D654" s="75"/>
      <c r="E654" s="75"/>
      <c r="F654" s="75"/>
      <c r="G654" s="75"/>
      <c r="H654" s="75"/>
      <c r="I654" s="75"/>
      <c r="J654" s="75"/>
      <c r="K654" s="75"/>
      <c r="L654" s="75"/>
      <c r="M654" s="75"/>
    </row>
    <row r="655" spans="1:13" x14ac:dyDescent="0.3">
      <c r="A655" s="115">
        <v>6.2</v>
      </c>
      <c r="B655" s="75"/>
      <c r="C655" s="75"/>
      <c r="D655" s="75"/>
      <c r="E655" s="75"/>
      <c r="F655" s="75"/>
      <c r="G655" s="75"/>
      <c r="H655" s="75"/>
      <c r="I655" s="75"/>
      <c r="J655" s="75"/>
      <c r="K655" s="75"/>
      <c r="L655" s="75"/>
      <c r="M655" s="75"/>
    </row>
    <row r="656" spans="1:13" x14ac:dyDescent="0.3">
      <c r="A656" s="115">
        <v>6.1</v>
      </c>
      <c r="B656" s="75"/>
      <c r="C656" s="75"/>
      <c r="D656" s="75"/>
      <c r="E656" s="75"/>
      <c r="F656" s="75"/>
      <c r="G656" s="75"/>
      <c r="H656" s="75"/>
      <c r="I656" s="75"/>
      <c r="J656" s="75"/>
      <c r="K656" s="75"/>
      <c r="L656" s="75"/>
      <c r="M656" s="75"/>
    </row>
    <row r="657" spans="1:13" x14ac:dyDescent="0.3">
      <c r="A657" s="115">
        <v>6.4</v>
      </c>
      <c r="B657" s="75"/>
      <c r="C657" s="75"/>
      <c r="D657" s="75"/>
      <c r="E657" s="75"/>
      <c r="F657" s="75"/>
      <c r="G657" s="75"/>
      <c r="H657" s="75"/>
      <c r="I657" s="75"/>
      <c r="J657" s="75"/>
      <c r="K657" s="75"/>
      <c r="L657" s="75"/>
      <c r="M657" s="75"/>
    </row>
    <row r="658" spans="1:13" x14ac:dyDescent="0.3">
      <c r="A658" s="115">
        <v>7.2</v>
      </c>
      <c r="B658" s="75"/>
      <c r="C658" s="75"/>
      <c r="D658" s="75"/>
      <c r="E658" s="75"/>
      <c r="F658" s="75"/>
      <c r="G658" s="75"/>
      <c r="H658" s="75"/>
      <c r="I658" s="75"/>
      <c r="J658" s="75"/>
      <c r="K658" s="75"/>
      <c r="L658" s="75"/>
      <c r="M658" s="75"/>
    </row>
    <row r="659" spans="1:13" x14ac:dyDescent="0.3">
      <c r="A659" s="115">
        <v>7.4</v>
      </c>
      <c r="B659" s="75"/>
      <c r="C659" s="75"/>
      <c r="D659" s="75"/>
      <c r="E659" s="75"/>
      <c r="F659" s="75"/>
      <c r="G659" s="75"/>
      <c r="H659" s="75"/>
      <c r="I659" s="75"/>
      <c r="J659" s="75"/>
      <c r="K659" s="75"/>
      <c r="L659" s="75"/>
      <c r="M659" s="75"/>
    </row>
    <row r="660" spans="1:13" x14ac:dyDescent="0.3">
      <c r="A660" s="115">
        <v>7.9</v>
      </c>
      <c r="B660" s="75"/>
      <c r="C660" s="75"/>
      <c r="D660" s="75"/>
      <c r="E660" s="75"/>
      <c r="F660" s="75"/>
      <c r="G660" s="75"/>
      <c r="H660" s="75"/>
      <c r="I660" s="75"/>
      <c r="J660" s="75"/>
      <c r="K660" s="75"/>
      <c r="L660" s="75"/>
      <c r="M660" s="75"/>
    </row>
    <row r="661" spans="1:13" x14ac:dyDescent="0.3">
      <c r="A661" s="115">
        <v>6.4</v>
      </c>
      <c r="B661" s="75"/>
      <c r="C661" s="75"/>
      <c r="D661" s="75"/>
      <c r="E661" s="75"/>
      <c r="F661" s="75"/>
      <c r="G661" s="75"/>
      <c r="H661" s="75"/>
      <c r="I661" s="75"/>
      <c r="J661" s="75"/>
      <c r="K661" s="75"/>
      <c r="L661" s="75"/>
      <c r="M661" s="75"/>
    </row>
    <row r="662" spans="1:13" x14ac:dyDescent="0.3">
      <c r="A662" s="115">
        <v>6.3</v>
      </c>
      <c r="B662" s="75"/>
      <c r="C662" s="75"/>
      <c r="D662" s="75"/>
      <c r="E662" s="75"/>
      <c r="F662" s="75"/>
      <c r="G662" s="75"/>
      <c r="H662" s="75"/>
      <c r="I662" s="75"/>
      <c r="J662" s="75"/>
      <c r="K662" s="75"/>
      <c r="L662" s="75"/>
      <c r="M662" s="75"/>
    </row>
    <row r="663" spans="1:13" x14ac:dyDescent="0.3">
      <c r="A663" s="115">
        <v>6.1</v>
      </c>
      <c r="B663" s="75"/>
      <c r="C663" s="75"/>
      <c r="D663" s="75"/>
      <c r="E663" s="75"/>
      <c r="F663" s="75"/>
      <c r="G663" s="75"/>
      <c r="H663" s="75"/>
      <c r="I663" s="75"/>
      <c r="J663" s="75"/>
      <c r="K663" s="75"/>
      <c r="L663" s="75"/>
      <c r="M663" s="75"/>
    </row>
    <row r="664" spans="1:13" x14ac:dyDescent="0.3">
      <c r="A664" s="115">
        <v>7.7</v>
      </c>
      <c r="B664" s="75"/>
      <c r="C664" s="75"/>
      <c r="D664" s="75"/>
      <c r="E664" s="75"/>
      <c r="F664" s="75"/>
      <c r="G664" s="75"/>
      <c r="H664" s="75"/>
      <c r="I664" s="75"/>
      <c r="J664" s="75"/>
      <c r="K664" s="75"/>
      <c r="L664" s="75"/>
      <c r="M664" s="75"/>
    </row>
    <row r="665" spans="1:13" x14ac:dyDescent="0.3">
      <c r="A665" s="115">
        <v>6.3</v>
      </c>
      <c r="B665" s="75"/>
      <c r="C665" s="75"/>
      <c r="D665" s="75"/>
      <c r="E665" s="75"/>
      <c r="F665" s="75"/>
      <c r="G665" s="75"/>
      <c r="H665" s="75"/>
      <c r="I665" s="75"/>
      <c r="J665" s="75"/>
      <c r="K665" s="75"/>
      <c r="L665" s="75"/>
      <c r="M665" s="75"/>
    </row>
    <row r="666" spans="1:13" x14ac:dyDescent="0.3">
      <c r="A666" s="115">
        <v>6.4</v>
      </c>
      <c r="B666" s="75"/>
      <c r="C666" s="75"/>
      <c r="D666" s="75"/>
      <c r="E666" s="75"/>
      <c r="F666" s="75"/>
      <c r="G666" s="75"/>
      <c r="H666" s="75"/>
      <c r="I666" s="75"/>
      <c r="J666" s="75"/>
      <c r="K666" s="75"/>
      <c r="L666" s="75"/>
      <c r="M666" s="75"/>
    </row>
    <row r="667" spans="1:13" x14ac:dyDescent="0.3">
      <c r="A667" s="115">
        <v>6</v>
      </c>
      <c r="B667" s="75"/>
      <c r="C667" s="75"/>
      <c r="D667" s="75"/>
      <c r="E667" s="75"/>
      <c r="F667" s="75"/>
      <c r="G667" s="75"/>
      <c r="H667" s="75"/>
      <c r="I667" s="75"/>
      <c r="J667" s="75"/>
      <c r="K667" s="75"/>
      <c r="L667" s="75"/>
      <c r="M667" s="75"/>
    </row>
    <row r="668" spans="1:13" x14ac:dyDescent="0.3">
      <c r="A668" s="115">
        <v>6.9</v>
      </c>
      <c r="B668" s="75"/>
      <c r="C668" s="75"/>
      <c r="D668" s="75"/>
      <c r="E668" s="75"/>
      <c r="F668" s="75"/>
      <c r="G668" s="75"/>
      <c r="H668" s="75"/>
      <c r="I668" s="75"/>
      <c r="J668" s="75"/>
      <c r="K668" s="75"/>
      <c r="L668" s="75"/>
      <c r="M668" s="75"/>
    </row>
    <row r="669" spans="1:13" x14ac:dyDescent="0.3">
      <c r="A669" s="115">
        <v>6.7</v>
      </c>
      <c r="B669" s="75"/>
      <c r="C669" s="75"/>
      <c r="D669" s="75"/>
      <c r="E669" s="75"/>
      <c r="F669" s="75"/>
      <c r="G669" s="75"/>
      <c r="H669" s="75"/>
      <c r="I669" s="75"/>
      <c r="J669" s="75"/>
      <c r="K669" s="75"/>
      <c r="L669" s="75"/>
      <c r="M669" s="75"/>
    </row>
    <row r="670" spans="1:13" x14ac:dyDescent="0.3">
      <c r="A670" s="115">
        <v>6.9</v>
      </c>
      <c r="B670" s="75"/>
      <c r="C670" s="75"/>
      <c r="D670" s="75"/>
      <c r="E670" s="75"/>
      <c r="F670" s="75"/>
      <c r="G670" s="75"/>
      <c r="H670" s="75"/>
      <c r="I670" s="75"/>
      <c r="J670" s="75"/>
      <c r="K670" s="75"/>
      <c r="L670" s="75"/>
      <c r="M670" s="75"/>
    </row>
    <row r="671" spans="1:13" x14ac:dyDescent="0.3">
      <c r="A671" s="115">
        <v>5.8</v>
      </c>
      <c r="B671" s="75"/>
      <c r="C671" s="75"/>
      <c r="D671" s="75"/>
      <c r="E671" s="75"/>
      <c r="F671" s="75"/>
      <c r="G671" s="75"/>
      <c r="H671" s="75"/>
      <c r="I671" s="75"/>
      <c r="J671" s="75"/>
      <c r="K671" s="75"/>
      <c r="L671" s="75"/>
      <c r="M671" s="75"/>
    </row>
    <row r="672" spans="1:13" x14ac:dyDescent="0.3">
      <c r="A672" s="115">
        <v>6.8</v>
      </c>
      <c r="B672" s="75"/>
      <c r="C672" s="75"/>
      <c r="D672" s="75"/>
      <c r="E672" s="75"/>
      <c r="F672" s="75"/>
      <c r="G672" s="75"/>
      <c r="H672" s="75"/>
      <c r="I672" s="75"/>
      <c r="J672" s="75"/>
      <c r="K672" s="75"/>
      <c r="L672" s="75"/>
      <c r="M672" s="75"/>
    </row>
    <row r="673" spans="1:13" x14ac:dyDescent="0.3">
      <c r="A673" s="115">
        <v>6.7</v>
      </c>
      <c r="B673" s="75"/>
      <c r="C673" s="75"/>
      <c r="D673" s="75"/>
      <c r="E673" s="75"/>
      <c r="F673" s="75"/>
      <c r="G673" s="75"/>
      <c r="H673" s="75"/>
      <c r="I673" s="75"/>
      <c r="J673" s="75"/>
      <c r="K673" s="75"/>
      <c r="L673" s="75"/>
      <c r="M673" s="75"/>
    </row>
    <row r="674" spans="1:13" x14ac:dyDescent="0.3">
      <c r="A674" s="115">
        <v>6.7</v>
      </c>
      <c r="B674" s="75"/>
      <c r="C674" s="75"/>
      <c r="D674" s="75"/>
      <c r="E674" s="75"/>
      <c r="F674" s="75"/>
      <c r="G674" s="75"/>
      <c r="H674" s="75"/>
      <c r="I674" s="75"/>
      <c r="J674" s="75"/>
      <c r="K674" s="75"/>
      <c r="L674" s="75"/>
      <c r="M674" s="75"/>
    </row>
    <row r="675" spans="1:13" x14ac:dyDescent="0.3">
      <c r="A675" s="115">
        <v>6.3</v>
      </c>
      <c r="B675" s="75"/>
      <c r="C675" s="75"/>
      <c r="D675" s="75"/>
      <c r="E675" s="75"/>
      <c r="F675" s="75"/>
      <c r="G675" s="75"/>
      <c r="H675" s="75"/>
      <c r="I675" s="75"/>
      <c r="J675" s="75"/>
      <c r="K675" s="75"/>
      <c r="L675" s="75"/>
      <c r="M675" s="75"/>
    </row>
    <row r="676" spans="1:13" x14ac:dyDescent="0.3">
      <c r="A676" s="115">
        <v>6.5</v>
      </c>
      <c r="B676" s="75"/>
      <c r="C676" s="75"/>
      <c r="D676" s="75"/>
      <c r="E676" s="75"/>
      <c r="F676" s="75"/>
      <c r="G676" s="75"/>
      <c r="H676" s="75"/>
      <c r="I676" s="75"/>
      <c r="J676" s="75"/>
      <c r="K676" s="75"/>
      <c r="L676" s="75"/>
      <c r="M676" s="75"/>
    </row>
    <row r="677" spans="1:13" x14ac:dyDescent="0.3">
      <c r="A677" s="115">
        <v>6.2</v>
      </c>
      <c r="B677" s="75"/>
      <c r="C677" s="75"/>
      <c r="D677" s="75"/>
      <c r="E677" s="75"/>
      <c r="F677" s="75"/>
      <c r="G677" s="75"/>
      <c r="H677" s="75"/>
      <c r="I677" s="75"/>
      <c r="J677" s="75"/>
      <c r="K677" s="75"/>
      <c r="L677" s="75"/>
      <c r="M677" s="75"/>
    </row>
    <row r="678" spans="1:13" x14ac:dyDescent="0.3">
      <c r="A678" s="115">
        <v>5.9</v>
      </c>
      <c r="B678" s="75"/>
      <c r="C678" s="75"/>
      <c r="D678" s="75"/>
      <c r="E678" s="75"/>
      <c r="F678" s="75"/>
      <c r="G678" s="75"/>
      <c r="H678" s="75"/>
      <c r="I678" s="75"/>
      <c r="J678" s="75"/>
      <c r="K678" s="75"/>
      <c r="L678" s="75"/>
      <c r="M678" s="75"/>
    </row>
  </sheetData>
  <mergeCells count="15">
    <mergeCell ref="I20:I21"/>
    <mergeCell ref="A17:A21"/>
    <mergeCell ref="A25:B25"/>
    <mergeCell ref="G25:H25"/>
    <mergeCell ref="A26:A27"/>
    <mergeCell ref="G17:G18"/>
    <mergeCell ref="B17:B18"/>
    <mergeCell ref="B20:B21"/>
    <mergeCell ref="A1:B1"/>
    <mergeCell ref="A2:A14"/>
    <mergeCell ref="B10:B11"/>
    <mergeCell ref="B13:B14"/>
    <mergeCell ref="B2:B3"/>
    <mergeCell ref="B4:B5"/>
    <mergeCell ref="B7:B8"/>
  </mergeCells>
  <conditionalFormatting sqref="D11">
    <cfRule type="cellIs" dxfId="37" priority="79" operator="greaterThan">
      <formula>$E$11</formula>
    </cfRule>
  </conditionalFormatting>
  <conditionalFormatting sqref="F11">
    <cfRule type="cellIs" dxfId="36" priority="18" operator="greaterThanOrEqual">
      <formula>$C$11</formula>
    </cfRule>
    <cfRule type="cellIs" dxfId="35" priority="81" operator="lessThan">
      <formula>$C$11</formula>
    </cfRule>
  </conditionalFormatting>
  <conditionalFormatting sqref="H14">
    <cfRule type="cellIs" dxfId="34" priority="14" operator="greaterThanOrEqual">
      <formula>$D$14</formula>
    </cfRule>
    <cfRule type="cellIs" dxfId="33" priority="17" operator="lessThan">
      <formula>$D$14</formula>
    </cfRule>
  </conditionalFormatting>
  <conditionalFormatting sqref="F14">
    <cfRule type="cellIs" dxfId="32" priority="15" operator="lessThanOrEqual">
      <formula>$G$14</formula>
    </cfRule>
    <cfRule type="cellIs" dxfId="31" priority="16" operator="greaterThan">
      <formula>$G$14</formula>
    </cfRule>
  </conditionalFormatting>
  <conditionalFormatting sqref="K27">
    <cfRule type="cellIs" dxfId="30" priority="12" operator="greaterThanOrEqual">
      <formula>$L$27</formula>
    </cfRule>
    <cfRule type="cellIs" dxfId="29" priority="13" operator="lessThan">
      <formula>$L$27</formula>
    </cfRule>
  </conditionalFormatting>
  <conditionalFormatting sqref="K18 H21">
    <cfRule type="cellIs" dxfId="28" priority="10" operator="greaterThanOrEqual">
      <formula>$F$18</formula>
    </cfRule>
    <cfRule type="cellIs" dxfId="27" priority="11" operator="lessThan">
      <formula>$F$18</formula>
    </cfRule>
  </conditionalFormatting>
  <conditionalFormatting sqref="I18">
    <cfRule type="cellIs" dxfId="26" priority="4" operator="lessThan">
      <formula>$J$18</formula>
    </cfRule>
    <cfRule type="cellIs" dxfId="25" priority="5" operator="greaterThanOrEqual">
      <formula>$J$18</formula>
    </cfRule>
  </conditionalFormatting>
  <conditionalFormatting sqref="F21">
    <cfRule type="cellIs" dxfId="24" priority="2" operator="lessThan">
      <formula>$G$21</formula>
    </cfRule>
    <cfRule type="cellIs" dxfId="23" priority="3" operator="greaterThanOrEqual">
      <formula>$G$21</formula>
    </cfRule>
  </conditionalFormatting>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ncorr">
    <tabColor theme="7" tint="-0.499984740745262"/>
  </sheetPr>
  <dimension ref="A1:X5"/>
  <sheetViews>
    <sheetView showGridLines="0" zoomScale="70" zoomScaleNormal="70" workbookViewId="0">
      <selection sqref="A1:A2"/>
    </sheetView>
  </sheetViews>
  <sheetFormatPr defaultColWidth="8.77734375" defaultRowHeight="14.4" x14ac:dyDescent="0.3"/>
  <cols>
    <col min="1" max="1" width="12.77734375" style="8" customWidth="1"/>
    <col min="2" max="24" width="9.21875" customWidth="1"/>
  </cols>
  <sheetData>
    <row r="1" spans="1:24" s="9" customFormat="1" ht="15" customHeight="1" x14ac:dyDescent="0.3">
      <c r="A1" s="207" t="s">
        <v>125</v>
      </c>
      <c r="B1" s="185" t="s">
        <v>37</v>
      </c>
      <c r="C1" s="54" t="s">
        <v>29</v>
      </c>
      <c r="D1" s="54" t="s">
        <v>168</v>
      </c>
      <c r="E1" s="54" t="s">
        <v>169</v>
      </c>
      <c r="F1" s="52" t="s">
        <v>26</v>
      </c>
      <c r="G1" s="52" t="s">
        <v>69</v>
      </c>
      <c r="H1" s="52" t="s">
        <v>42</v>
      </c>
      <c r="I1" s="52" t="s">
        <v>195</v>
      </c>
      <c r="J1" s="52" t="s">
        <v>170</v>
      </c>
      <c r="K1" s="52" t="s">
        <v>196</v>
      </c>
      <c r="L1" s="52" t="s">
        <v>197</v>
      </c>
      <c r="M1" s="53" t="s">
        <v>33</v>
      </c>
      <c r="N1" s="52" t="s">
        <v>38</v>
      </c>
      <c r="O1" s="53" t="s">
        <v>41</v>
      </c>
      <c r="P1" s="51" t="s">
        <v>171</v>
      </c>
      <c r="Q1" s="51" t="s">
        <v>172</v>
      </c>
      <c r="R1" s="51" t="s">
        <v>173</v>
      </c>
      <c r="S1" s="51" t="s">
        <v>174</v>
      </c>
      <c r="T1" s="53" t="s">
        <v>198</v>
      </c>
      <c r="U1" s="79" t="s">
        <v>201</v>
      </c>
      <c r="V1" s="79" t="s">
        <v>160</v>
      </c>
      <c r="W1" s="52" t="s">
        <v>200</v>
      </c>
      <c r="X1" s="53" t="s">
        <v>199</v>
      </c>
    </row>
    <row r="2" spans="1:24" s="9" customFormat="1" ht="21" customHeight="1" x14ac:dyDescent="0.3">
      <c r="A2" s="207"/>
      <c r="B2" s="185"/>
      <c r="C2" s="32"/>
      <c r="D2" s="32"/>
      <c r="E2" s="32"/>
      <c r="F2" s="32">
        <f>MIN(vcount,wcount)</f>
        <v>0</v>
      </c>
      <c r="G2" s="32">
        <f>MAX(vcount,wcount)</f>
        <v>0</v>
      </c>
      <c r="H2" s="45">
        <v>0</v>
      </c>
      <c r="I2" s="32">
        <f>p-k</f>
        <v>0</v>
      </c>
      <c r="J2" s="70">
        <f t="array" ref="J2">PRODUCT(1 - $P$15:$P$17)</f>
        <v>1</v>
      </c>
      <c r="K2" s="32">
        <f>n - MAX(vcount,wcount) - 1</f>
        <v>-1</v>
      </c>
      <c r="L2" s="32">
        <f>MAX(vcount,wcount) - k</f>
        <v>0</v>
      </c>
      <c r="M2" s="80">
        <v>0.05</v>
      </c>
      <c r="N2" s="55" t="str">
        <f>WilksLambdaQuantile(1-M2,I2,n-q-1,q-k)</f>
        <v>#VALUE!</v>
      </c>
      <c r="O2" s="61" t="e">
        <f>1 - WilksLambdaCDF(Wilk_s_Lambda,I2, n-q-1, q-k)</f>
        <v>#VALUE!</v>
      </c>
      <c r="P2" s="64" t="str">
        <f>WilksLambda2F(Wilk_s_Lambda,p, n-q-1, q-k)</f>
        <v>#VALUE!</v>
      </c>
      <c r="Q2" s="32">
        <f>p*b</f>
        <v>0</v>
      </c>
      <c r="R2" s="32">
        <f>(a - (p - b + 1) / 2) * SQRT((p^2 * b^2 - 4) / (p^2 + b^2 - 5)) - (p * b / 2 - 1)</f>
        <v>-0.34164078649987384</v>
      </c>
      <c r="S2" s="55" t="e">
        <f>FINV(M2,Q2,R2)</f>
        <v>#NUM!</v>
      </c>
      <c r="T2" s="78" t="e">
        <f>FDIST(P2,Q2,R2)</f>
        <v>#VALUE!</v>
      </c>
      <c r="U2" s="70">
        <f>-(n - 1 - 0.5 * (p + q + 1)) * LN(Wilk_s_Lambda)</f>
        <v>0</v>
      </c>
      <c r="V2" s="32">
        <f>(p - k) * (q - k)</f>
        <v>0</v>
      </c>
      <c r="W2" s="55" t="e">
        <f>CHIINV(M2,V2)</f>
        <v>#NUM!</v>
      </c>
      <c r="X2" s="78" t="e">
        <f>CHIDIST(U2,V2)</f>
        <v>#NUM!</v>
      </c>
    </row>
    <row r="3" spans="1:24" s="9" customFormat="1" x14ac:dyDescent="0.3">
      <c r="A3" s="57" t="s">
        <v>128</v>
      </c>
      <c r="B3"/>
      <c r="C3"/>
      <c r="D3"/>
      <c r="E3"/>
      <c r="F3"/>
      <c r="G3"/>
      <c r="H3"/>
      <c r="I3"/>
      <c r="J3"/>
      <c r="K3"/>
      <c r="L3"/>
      <c r="M3"/>
      <c r="N3"/>
      <c r="O3"/>
      <c r="P3"/>
      <c r="Q3"/>
      <c r="R3"/>
      <c r="S3"/>
      <c r="T3"/>
      <c r="U3"/>
      <c r="V3"/>
      <c r="W3"/>
      <c r="X3"/>
    </row>
    <row r="4" spans="1:24" x14ac:dyDescent="0.3">
      <c r="A4" s="30" t="s">
        <v>126</v>
      </c>
    </row>
    <row r="5" spans="1:24" x14ac:dyDescent="0.3">
      <c r="A5" s="30" t="s">
        <v>127</v>
      </c>
    </row>
  </sheetData>
  <sortState ref="N14:N16">
    <sortCondition descending="1" ref="N14"/>
  </sortState>
  <mergeCells count="2">
    <mergeCell ref="A1:A2"/>
    <mergeCell ref="B1:B2"/>
  </mergeCells>
  <conditionalFormatting sqref="O2 T2 X2">
    <cfRule type="cellIs" dxfId="22" priority="33" operator="greaterThan">
      <formula>$M$2</formula>
    </cfRule>
    <cfRule type="cellIs" dxfId="21" priority="34" operator="lessThan">
      <formula>$M$2</formula>
    </cfRule>
  </conditionalFormatting>
  <conditionalFormatting sqref="J2">
    <cfRule type="cellIs" dxfId="20" priority="31" operator="greaterThan">
      <formula>$N$2</formula>
    </cfRule>
    <cfRule type="cellIs" dxfId="19" priority="32" operator="lessThan">
      <formula>$N$2</formula>
    </cfRule>
  </conditionalFormatting>
  <conditionalFormatting sqref="P2">
    <cfRule type="cellIs" dxfId="18" priority="29" operator="lessThan">
      <formula>$S$2</formula>
    </cfRule>
    <cfRule type="cellIs" dxfId="17" priority="30" operator="greaterThan">
      <formula>$S$2</formula>
    </cfRule>
  </conditionalFormatting>
  <conditionalFormatting sqref="U2">
    <cfRule type="cellIs" dxfId="16" priority="15" operator="lessThan">
      <formula>#REF!</formula>
    </cfRule>
    <cfRule type="cellIs" dxfId="15" priority="16" operator="greaterThan">
      <formula>#REF!</formula>
    </cfRule>
  </conditionalFormatting>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C">
    <tabColor theme="9" tint="-0.499984740745262"/>
    <pageSetUpPr fitToPage="1"/>
  </sheetPr>
  <dimension ref="A1:AF84"/>
  <sheetViews>
    <sheetView showGridLines="0" topLeftCell="D1" zoomScale="70" zoomScaleNormal="70" workbookViewId="0">
      <selection activeCell="L13" sqref="L13"/>
    </sheetView>
  </sheetViews>
  <sheetFormatPr defaultColWidth="9.109375" defaultRowHeight="14.4" outlineLevelRow="1" x14ac:dyDescent="0.3"/>
  <cols>
    <col min="1" max="1" width="14" style="46" customWidth="1"/>
    <col min="2" max="23" width="9.21875" style="9" customWidth="1"/>
    <col min="24" max="32" width="10.109375" style="9" customWidth="1"/>
    <col min="33" max="16384" width="9.109375" style="9"/>
  </cols>
  <sheetData>
    <row r="1" spans="1:32" ht="19.5" customHeight="1" x14ac:dyDescent="0.3">
      <c r="A1" s="212" t="s">
        <v>130</v>
      </c>
      <c r="B1" s="185" t="s">
        <v>37</v>
      </c>
      <c r="C1" s="54" t="s">
        <v>29</v>
      </c>
      <c r="D1" s="54" t="s">
        <v>26</v>
      </c>
      <c r="E1" s="181" t="s">
        <v>189</v>
      </c>
      <c r="F1" s="181"/>
      <c r="G1" s="54" t="s">
        <v>188</v>
      </c>
      <c r="H1" s="54" t="s">
        <v>58</v>
      </c>
      <c r="I1" s="54" t="s">
        <v>179</v>
      </c>
      <c r="J1" s="54" t="s">
        <v>176</v>
      </c>
      <c r="K1" s="54" t="s">
        <v>178</v>
      </c>
      <c r="L1" s="54" t="s">
        <v>33</v>
      </c>
      <c r="M1" s="181" t="s">
        <v>177</v>
      </c>
      <c r="N1" s="181"/>
      <c r="O1" s="209" t="s">
        <v>185</v>
      </c>
      <c r="P1" s="209"/>
      <c r="Q1" s="209"/>
      <c r="R1" s="66" t="s">
        <v>186</v>
      </c>
      <c r="S1" s="66" t="s">
        <v>160</v>
      </c>
      <c r="T1" s="66" t="s">
        <v>175</v>
      </c>
      <c r="U1" s="66" t="s">
        <v>41</v>
      </c>
      <c r="V1" s="208" t="s">
        <v>181</v>
      </c>
      <c r="W1" s="67" t="s">
        <v>180</v>
      </c>
      <c r="X1" s="67" t="s">
        <v>187</v>
      </c>
      <c r="Y1" s="67" t="s">
        <v>184</v>
      </c>
      <c r="Z1" s="67" t="s">
        <v>182</v>
      </c>
      <c r="AA1" s="67" t="s">
        <v>183</v>
      </c>
    </row>
    <row r="2" spans="1:32" ht="21" customHeight="1" x14ac:dyDescent="0.3">
      <c r="A2" s="212"/>
      <c r="B2" s="185"/>
      <c r="C2" s="32">
        <v>54</v>
      </c>
      <c r="D2" s="68">
        <v>8</v>
      </c>
      <c r="E2" s="210" t="s">
        <v>190</v>
      </c>
      <c r="F2" s="211"/>
      <c r="G2" s="71">
        <f>SUM($Y$15:$AF$15)</f>
        <v>8</v>
      </c>
      <c r="H2" s="56">
        <v>3</v>
      </c>
      <c r="I2" s="58">
        <f>$AA$15 / total_var</f>
        <v>2.8440561754444753E-2</v>
      </c>
      <c r="J2" s="59">
        <f>SUM($AB$15:$AF$15) / total_var</f>
        <v>5.3846930723026876E-2</v>
      </c>
      <c r="K2" s="55">
        <f xml:space="preserve"> g_lambda ^ 2 * SUMSQ($Y$15:$AA$15) + (1 - g_lambda) ^ 2 * SUMSQ($AB$15:$AF$15)</f>
        <v>0.18460514080467616</v>
      </c>
      <c r="L2" s="56">
        <v>0.05</v>
      </c>
      <c r="M2" s="213">
        <f xml:space="preserve"> g_lambda + NORMSINV(1 - alpha) / total_var * SQRT(2 / (n - 1) * aux)</f>
        <v>7.1007679292025269E-2</v>
      </c>
      <c r="N2" s="213"/>
      <c r="O2" s="209"/>
      <c r="P2" s="209"/>
      <c r="Q2" s="209"/>
      <c r="R2" s="64">
        <f t="array" ref="R2">(n-1) *  ((p-m)*LN(SUM($AB$15:$AF$15)/(p-m)) - SUM(LN($AB$15:$AF$15)))</f>
        <v>105.56000017177625</v>
      </c>
      <c r="S2" s="65">
        <f>0.5 * (p - m + 2) * (p - m - 1)</f>
        <v>14</v>
      </c>
      <c r="T2" s="59">
        <f>CHIINV(alpha,S2)</f>
        <v>23.68479130484058</v>
      </c>
      <c r="U2" s="54">
        <f>CHIDIST(equal_small_eigval_chisq,S2)</f>
        <v>4.0429125056681E-16</v>
      </c>
      <c r="V2" s="208"/>
      <c r="W2" s="56">
        <v>3</v>
      </c>
      <c r="X2" s="55">
        <f>$AA$15</f>
        <v>0.22752449403555802</v>
      </c>
      <c r="Y2" s="63">
        <v>0.95</v>
      </c>
      <c r="Z2" s="55">
        <f>CI_lambda_i/(1 + NORMSINV((1 + CI_confi)/2) * SQRT(2 / (n - 1)))</f>
        <v>0.16478480974633009</v>
      </c>
      <c r="AA2" s="55">
        <f>CI_lambda_i/(1 - NORMSINV((1 + CI_confi)/2) * SQRT(2 / (n - 1)))</f>
        <v>0.36741177292236865</v>
      </c>
    </row>
    <row r="3" spans="1:32" x14ac:dyDescent="0.3">
      <c r="A3" s="62" t="s">
        <v>156</v>
      </c>
      <c r="B3"/>
      <c r="C3" t="s">
        <v>97</v>
      </c>
      <c r="D3" t="s">
        <v>97</v>
      </c>
      <c r="E3" t="s">
        <v>97</v>
      </c>
      <c r="F3" t="s">
        <v>97</v>
      </c>
      <c r="G3" t="s">
        <v>97</v>
      </c>
      <c r="H3" t="s">
        <v>97</v>
      </c>
      <c r="I3" t="s">
        <v>97</v>
      </c>
      <c r="J3" t="s">
        <v>97</v>
      </c>
      <c r="K3"/>
      <c r="L3"/>
      <c r="M3"/>
      <c r="N3"/>
      <c r="O3"/>
      <c r="P3"/>
      <c r="Q3"/>
      <c r="R3"/>
      <c r="S3"/>
      <c r="T3"/>
      <c r="U3"/>
      <c r="V3"/>
      <c r="W3"/>
      <c r="X3" t="s">
        <v>778</v>
      </c>
      <c r="Y3"/>
      <c r="Z3"/>
      <c r="AA3"/>
      <c r="AB3"/>
      <c r="AC3"/>
      <c r="AD3"/>
      <c r="AE3"/>
      <c r="AF3"/>
    </row>
    <row r="4" spans="1:32" x14ac:dyDescent="0.3">
      <c r="A4" s="62" t="s">
        <v>115</v>
      </c>
      <c r="B4" t="s">
        <v>441</v>
      </c>
      <c r="C4" t="s">
        <v>395</v>
      </c>
      <c r="D4" t="s">
        <v>442</v>
      </c>
      <c r="E4" t="s">
        <v>399</v>
      </c>
      <c r="F4" t="s">
        <v>443</v>
      </c>
      <c r="G4" t="s">
        <v>404</v>
      </c>
      <c r="H4" t="s">
        <v>444</v>
      </c>
      <c r="I4" t="s">
        <v>445</v>
      </c>
      <c r="J4" t="s">
        <v>446</v>
      </c>
      <c r="K4"/>
      <c r="L4"/>
      <c r="M4" t="s">
        <v>619</v>
      </c>
      <c r="N4" t="s">
        <v>395</v>
      </c>
      <c r="O4" t="s">
        <v>442</v>
      </c>
      <c r="P4" t="s">
        <v>399</v>
      </c>
      <c r="Q4" t="s">
        <v>443</v>
      </c>
      <c r="R4" t="s">
        <v>404</v>
      </c>
      <c r="S4" t="s">
        <v>444</v>
      </c>
      <c r="T4" t="s">
        <v>445</v>
      </c>
      <c r="U4" t="s">
        <v>446</v>
      </c>
      <c r="V4"/>
      <c r="W4"/>
      <c r="X4" t="s">
        <v>190</v>
      </c>
      <c r="Y4" t="s">
        <v>395</v>
      </c>
      <c r="Z4" t="s">
        <v>442</v>
      </c>
      <c r="AA4" t="s">
        <v>399</v>
      </c>
      <c r="AB4" t="s">
        <v>443</v>
      </c>
      <c r="AC4" t="s">
        <v>404</v>
      </c>
      <c r="AD4" t="s">
        <v>444</v>
      </c>
      <c r="AE4" t="s">
        <v>445</v>
      </c>
      <c r="AF4" t="s">
        <v>446</v>
      </c>
    </row>
    <row r="5" spans="1:32" outlineLevel="1" x14ac:dyDescent="0.3">
      <c r="A5" s="62" t="s">
        <v>166</v>
      </c>
      <c r="B5" t="s">
        <v>447</v>
      </c>
      <c r="C5">
        <v>10.23</v>
      </c>
      <c r="D5">
        <v>20.37</v>
      </c>
      <c r="E5">
        <v>46.18</v>
      </c>
      <c r="F5">
        <v>1.77</v>
      </c>
      <c r="G5">
        <v>3.68</v>
      </c>
      <c r="H5">
        <v>13.33</v>
      </c>
      <c r="I5">
        <v>27.65</v>
      </c>
      <c r="J5">
        <v>129.57</v>
      </c>
      <c r="K5"/>
      <c r="L5"/>
      <c r="M5" t="s">
        <v>395</v>
      </c>
      <c r="N5">
        <v>4.8972921034241834E-2</v>
      </c>
      <c r="O5">
        <v>0.11104437456324252</v>
      </c>
      <c r="P5">
        <v>0.2560215583508037</v>
      </c>
      <c r="Q5">
        <v>8.263871418588406E-3</v>
      </c>
      <c r="R5">
        <v>2.5720125786163547E-2</v>
      </c>
      <c r="S5">
        <v>0.12457529699510832</v>
      </c>
      <c r="T5">
        <v>0.26561285814116004</v>
      </c>
      <c r="U5">
        <v>1.3401386443046825</v>
      </c>
      <c r="V5"/>
      <c r="W5"/>
      <c r="X5" t="s">
        <v>395</v>
      </c>
      <c r="Y5">
        <v>1</v>
      </c>
      <c r="Z5">
        <v>0.91475542353938266</v>
      </c>
      <c r="AA5">
        <v>0.80411470401087681</v>
      </c>
      <c r="AB5">
        <v>0.71193879031883434</v>
      </c>
      <c r="AC5">
        <v>0.76579188233724904</v>
      </c>
      <c r="AD5">
        <v>0.73988026714024091</v>
      </c>
      <c r="AE5">
        <v>0.71479209366607033</v>
      </c>
      <c r="AF5">
        <v>0.67648728842455663</v>
      </c>
    </row>
    <row r="6" spans="1:32" outlineLevel="1" x14ac:dyDescent="0.3">
      <c r="B6" t="s">
        <v>448</v>
      </c>
      <c r="C6">
        <v>9.93</v>
      </c>
      <c r="D6">
        <v>20.059999999999999</v>
      </c>
      <c r="E6">
        <v>44.38</v>
      </c>
      <c r="F6">
        <v>1.74</v>
      </c>
      <c r="G6">
        <v>3.53</v>
      </c>
      <c r="H6">
        <v>12.93</v>
      </c>
      <c r="I6">
        <v>27.53</v>
      </c>
      <c r="J6">
        <v>127.51</v>
      </c>
      <c r="K6"/>
      <c r="L6"/>
      <c r="M6" t="s">
        <v>442</v>
      </c>
      <c r="N6">
        <v>0.11104437456324252</v>
      </c>
      <c r="O6">
        <v>0.30090342417889571</v>
      </c>
      <c r="P6">
        <v>0.66681837875611472</v>
      </c>
      <c r="Q6">
        <v>2.2929210342417898E-2</v>
      </c>
      <c r="R6">
        <v>6.6193081761006273E-2</v>
      </c>
      <c r="S6">
        <v>0.31773382250174709</v>
      </c>
      <c r="T6">
        <v>0.68893556953179591</v>
      </c>
      <c r="U6">
        <v>3.541038085255066</v>
      </c>
      <c r="V6"/>
      <c r="W6"/>
      <c r="X6" t="s">
        <v>442</v>
      </c>
      <c r="Y6">
        <v>0.91475542353938266</v>
      </c>
      <c r="Z6">
        <v>1.0000000000000002</v>
      </c>
      <c r="AA6">
        <v>0.84491587026053516</v>
      </c>
      <c r="AB6">
        <v>0.79691617702058704</v>
      </c>
      <c r="AC6">
        <v>0.79508710617939948</v>
      </c>
      <c r="AD6">
        <v>0.76130275327095187</v>
      </c>
      <c r="AE6">
        <v>0.74795193871658627</v>
      </c>
      <c r="AF6">
        <v>0.72111569303265122</v>
      </c>
    </row>
    <row r="7" spans="1:32" outlineLevel="1" x14ac:dyDescent="0.3">
      <c r="B7" t="s">
        <v>449</v>
      </c>
      <c r="C7">
        <v>10.15</v>
      </c>
      <c r="D7">
        <v>20.45</v>
      </c>
      <c r="E7">
        <v>45.8</v>
      </c>
      <c r="F7">
        <v>1.77</v>
      </c>
      <c r="G7">
        <v>3.58</v>
      </c>
      <c r="H7">
        <v>13.26</v>
      </c>
      <c r="I7">
        <v>27.72</v>
      </c>
      <c r="J7">
        <v>132.22</v>
      </c>
      <c r="K7"/>
      <c r="L7"/>
      <c r="M7" t="s">
        <v>399</v>
      </c>
      <c r="N7">
        <v>0.2560215583508037</v>
      </c>
      <c r="O7">
        <v>0.66681837875611472</v>
      </c>
      <c r="P7">
        <v>2.0699557302585609</v>
      </c>
      <c r="Q7">
        <v>5.7937875611460507E-2</v>
      </c>
      <c r="R7">
        <v>0.16847295597484285</v>
      </c>
      <c r="S7">
        <v>0.85348640810621901</v>
      </c>
      <c r="T7">
        <v>1.8499407407407407</v>
      </c>
      <c r="U7">
        <v>9.1788570929419944</v>
      </c>
      <c r="V7"/>
      <c r="W7"/>
      <c r="X7" t="s">
        <v>399</v>
      </c>
      <c r="Y7">
        <v>0.80411470401087681</v>
      </c>
      <c r="Z7">
        <v>0.84491587026053516</v>
      </c>
      <c r="AA7">
        <v>0.99999999999999956</v>
      </c>
      <c r="AB7">
        <v>0.76774880267732226</v>
      </c>
      <c r="AC7">
        <v>0.77155224936494338</v>
      </c>
      <c r="AD7">
        <v>0.77969293398066031</v>
      </c>
      <c r="AE7">
        <v>0.76574811693635847</v>
      </c>
      <c r="AF7">
        <v>0.71268233400366809</v>
      </c>
    </row>
    <row r="8" spans="1:32" outlineLevel="1" x14ac:dyDescent="0.3">
      <c r="B8" t="s">
        <v>450</v>
      </c>
      <c r="C8">
        <v>10.14</v>
      </c>
      <c r="D8">
        <v>20.190000000000001</v>
      </c>
      <c r="E8">
        <v>45.02</v>
      </c>
      <c r="F8">
        <v>1.73</v>
      </c>
      <c r="G8">
        <v>3.57</v>
      </c>
      <c r="H8">
        <v>12.83</v>
      </c>
      <c r="I8">
        <v>26.87</v>
      </c>
      <c r="J8">
        <v>127.2</v>
      </c>
      <c r="K8"/>
      <c r="L8"/>
      <c r="M8" t="s">
        <v>443</v>
      </c>
      <c r="N8">
        <v>8.263871418588406E-3</v>
      </c>
      <c r="O8">
        <v>2.2929210342417898E-2</v>
      </c>
      <c r="P8">
        <v>5.7937875611460507E-2</v>
      </c>
      <c r="Q8">
        <v>2.7512229210342439E-3</v>
      </c>
      <c r="R8">
        <v>7.1308176100628971E-3</v>
      </c>
      <c r="S8">
        <v>3.4348287910552083E-2</v>
      </c>
      <c r="T8">
        <v>7.4256953179594701E-2</v>
      </c>
      <c r="U8">
        <v>0.37890475192173312</v>
      </c>
      <c r="V8"/>
      <c r="W8"/>
      <c r="X8" t="s">
        <v>443</v>
      </c>
      <c r="Y8">
        <v>0.71193879031883434</v>
      </c>
      <c r="Z8">
        <v>0.79691617702058704</v>
      </c>
      <c r="AA8">
        <v>0.76774880267732226</v>
      </c>
      <c r="AB8">
        <v>0.99999999999999989</v>
      </c>
      <c r="AC8">
        <v>0.89576092220106018</v>
      </c>
      <c r="AD8">
        <v>0.8606958755379861</v>
      </c>
      <c r="AE8">
        <v>0.84310736797241914</v>
      </c>
      <c r="AF8">
        <v>0.80696569982175093</v>
      </c>
    </row>
    <row r="9" spans="1:32" outlineLevel="1" x14ac:dyDescent="0.3">
      <c r="B9" t="s">
        <v>451</v>
      </c>
      <c r="C9">
        <v>10.27</v>
      </c>
      <c r="D9">
        <v>20.3</v>
      </c>
      <c r="E9">
        <v>45.26</v>
      </c>
      <c r="F9">
        <v>1.79</v>
      </c>
      <c r="G9">
        <v>3.7</v>
      </c>
      <c r="H9">
        <v>14.64</v>
      </c>
      <c r="I9">
        <v>30.49</v>
      </c>
      <c r="J9">
        <v>146.37</v>
      </c>
      <c r="K9"/>
      <c r="L9"/>
      <c r="M9" t="s">
        <v>404</v>
      </c>
      <c r="N9">
        <v>2.5720125786163547E-2</v>
      </c>
      <c r="O9">
        <v>6.6193081761006273E-2</v>
      </c>
      <c r="P9">
        <v>0.16847295597484285</v>
      </c>
      <c r="Q9">
        <v>7.1308176100628971E-3</v>
      </c>
      <c r="R9">
        <v>2.3033962264150946E-2</v>
      </c>
      <c r="S9">
        <v>0.10583270440251574</v>
      </c>
      <c r="T9">
        <v>0.22970125786163526</v>
      </c>
      <c r="U9">
        <v>1.192563522012579</v>
      </c>
      <c r="V9"/>
      <c r="W9"/>
      <c r="X9" t="s">
        <v>404</v>
      </c>
      <c r="Y9">
        <v>0.76579188233724904</v>
      </c>
      <c r="Z9">
        <v>0.79508710617939948</v>
      </c>
      <c r="AA9">
        <v>0.77155224936494338</v>
      </c>
      <c r="AB9">
        <v>0.89576092220106018</v>
      </c>
      <c r="AC9">
        <v>1.0000000000000002</v>
      </c>
      <c r="AD9">
        <v>0.91652240561774134</v>
      </c>
      <c r="AE9">
        <v>0.90133803354304232</v>
      </c>
      <c r="AF9">
        <v>0.87777884437097975</v>
      </c>
    </row>
    <row r="10" spans="1:32" outlineLevel="1" x14ac:dyDescent="0.3">
      <c r="B10" t="s">
        <v>452</v>
      </c>
      <c r="C10">
        <v>10</v>
      </c>
      <c r="D10">
        <v>19.89</v>
      </c>
      <c r="E10">
        <v>44.29</v>
      </c>
      <c r="F10">
        <v>1.7</v>
      </c>
      <c r="G10">
        <v>3.57</v>
      </c>
      <c r="H10">
        <v>13.48</v>
      </c>
      <c r="I10">
        <v>28.13</v>
      </c>
      <c r="J10">
        <v>126.05</v>
      </c>
      <c r="K10"/>
      <c r="L10"/>
      <c r="M10" t="s">
        <v>444</v>
      </c>
      <c r="N10">
        <v>0.12457529699510832</v>
      </c>
      <c r="O10">
        <v>0.31773382250174709</v>
      </c>
      <c r="P10">
        <v>0.85348640810621901</v>
      </c>
      <c r="Q10">
        <v>3.4348287910552083E-2</v>
      </c>
      <c r="R10">
        <v>0.10583270440251574</v>
      </c>
      <c r="S10">
        <v>0.57887522711390649</v>
      </c>
      <c r="T10">
        <v>1.2625334730957378</v>
      </c>
      <c r="U10">
        <v>6.4304888190076888</v>
      </c>
      <c r="V10"/>
      <c r="W10"/>
      <c r="X10" t="s">
        <v>444</v>
      </c>
      <c r="Y10">
        <v>0.73988026714024091</v>
      </c>
      <c r="Z10">
        <v>0.76130275327095187</v>
      </c>
      <c r="AA10">
        <v>0.77969293398066031</v>
      </c>
      <c r="AB10">
        <v>0.8606958755379861</v>
      </c>
      <c r="AC10">
        <v>0.91652240561774134</v>
      </c>
      <c r="AD10">
        <v>1.0000000000000002</v>
      </c>
      <c r="AE10">
        <v>0.98823235427099698</v>
      </c>
      <c r="AF10">
        <v>0.94414656896410443</v>
      </c>
    </row>
    <row r="11" spans="1:32" outlineLevel="1" x14ac:dyDescent="0.3">
      <c r="B11" t="s">
        <v>453</v>
      </c>
      <c r="C11">
        <v>9.84</v>
      </c>
      <c r="D11">
        <v>20.170000000000002</v>
      </c>
      <c r="E11">
        <v>44.72</v>
      </c>
      <c r="F11">
        <v>1.75</v>
      </c>
      <c r="G11">
        <v>3.53</v>
      </c>
      <c r="H11">
        <v>13.23</v>
      </c>
      <c r="I11">
        <v>27.6</v>
      </c>
      <c r="J11">
        <v>130.09</v>
      </c>
      <c r="K11"/>
      <c r="L11"/>
      <c r="M11" t="s">
        <v>445</v>
      </c>
      <c r="N11">
        <v>0.26561285814116004</v>
      </c>
      <c r="O11">
        <v>0.68893556953179591</v>
      </c>
      <c r="P11">
        <v>1.8499407407407407</v>
      </c>
      <c r="Q11">
        <v>7.4256953179594701E-2</v>
      </c>
      <c r="R11">
        <v>0.22970125786163526</v>
      </c>
      <c r="S11">
        <v>1.2625334730957378</v>
      </c>
      <c r="T11">
        <v>2.8195688329839279</v>
      </c>
      <c r="U11">
        <v>14.34253801537386</v>
      </c>
      <c r="V11"/>
      <c r="W11"/>
      <c r="X11" t="s">
        <v>445</v>
      </c>
      <c r="Y11">
        <v>0.71479209366607033</v>
      </c>
      <c r="Z11">
        <v>0.74795193871658627</v>
      </c>
      <c r="AA11">
        <v>0.76574811693635847</v>
      </c>
      <c r="AB11">
        <v>0.84310736797241914</v>
      </c>
      <c r="AC11">
        <v>0.90133803354304232</v>
      </c>
      <c r="AD11">
        <v>0.98823235427099698</v>
      </c>
      <c r="AE11">
        <v>1</v>
      </c>
      <c r="AF11">
        <v>0.95416300284945843</v>
      </c>
    </row>
    <row r="12" spans="1:32" outlineLevel="1" x14ac:dyDescent="0.3">
      <c r="B12" t="s">
        <v>454</v>
      </c>
      <c r="C12">
        <v>10.1</v>
      </c>
      <c r="D12">
        <v>20.149999999999999</v>
      </c>
      <c r="E12">
        <v>45.92</v>
      </c>
      <c r="F12">
        <v>1.76</v>
      </c>
      <c r="G12">
        <v>3.65</v>
      </c>
      <c r="H12">
        <v>13.39</v>
      </c>
      <c r="I12">
        <v>28.09</v>
      </c>
      <c r="J12">
        <v>132.19</v>
      </c>
      <c r="K12"/>
      <c r="L12"/>
      <c r="M12" t="s">
        <v>446</v>
      </c>
      <c r="N12">
        <v>1.3401386443046825</v>
      </c>
      <c r="O12">
        <v>3.541038085255066</v>
      </c>
      <c r="P12">
        <v>9.1788570929419944</v>
      </c>
      <c r="Q12">
        <v>0.37890475192173312</v>
      </c>
      <c r="R12">
        <v>1.192563522012579</v>
      </c>
      <c r="S12">
        <v>6.4304888190076888</v>
      </c>
      <c r="T12">
        <v>14.34253801537386</v>
      </c>
      <c r="U12">
        <v>80.135356254367551</v>
      </c>
      <c r="V12"/>
      <c r="W12"/>
      <c r="X12" t="s">
        <v>446</v>
      </c>
      <c r="Y12">
        <v>0.67648728842455663</v>
      </c>
      <c r="Z12">
        <v>0.72111569303265122</v>
      </c>
      <c r="AA12">
        <v>0.71268233400366809</v>
      </c>
      <c r="AB12">
        <v>0.80696569982175093</v>
      </c>
      <c r="AC12">
        <v>0.87777884437097975</v>
      </c>
      <c r="AD12">
        <v>0.94414656896410443</v>
      </c>
      <c r="AE12">
        <v>0.95416300284945843</v>
      </c>
      <c r="AF12">
        <v>1.0000000000000002</v>
      </c>
    </row>
    <row r="13" spans="1:32" outlineLevel="1" x14ac:dyDescent="0.3">
      <c r="B13" t="s">
        <v>455</v>
      </c>
      <c r="C13">
        <v>10.17</v>
      </c>
      <c r="D13">
        <v>20.420000000000002</v>
      </c>
      <c r="E13">
        <v>45.25</v>
      </c>
      <c r="F13">
        <v>1.77</v>
      </c>
      <c r="G13">
        <v>3.61</v>
      </c>
      <c r="H13">
        <v>13.42</v>
      </c>
      <c r="I13">
        <v>28.17</v>
      </c>
      <c r="J13">
        <v>129.18</v>
      </c>
      <c r="K13"/>
      <c r="L13"/>
      <c r="M13"/>
      <c r="N13"/>
      <c r="O13"/>
      <c r="P13"/>
      <c r="Q13"/>
      <c r="R13"/>
      <c r="S13"/>
      <c r="T13"/>
      <c r="U13"/>
      <c r="V13"/>
      <c r="W13"/>
      <c r="X13"/>
      <c r="Y13"/>
      <c r="Z13"/>
      <c r="AA13"/>
      <c r="AB13"/>
      <c r="AC13"/>
      <c r="AD13"/>
      <c r="AE13"/>
      <c r="AF13"/>
    </row>
    <row r="14" spans="1:32" outlineLevel="1" x14ac:dyDescent="0.3">
      <c r="B14" t="s">
        <v>456</v>
      </c>
      <c r="C14">
        <v>10.29</v>
      </c>
      <c r="D14">
        <v>20.85</v>
      </c>
      <c r="E14">
        <v>45.84</v>
      </c>
      <c r="F14">
        <v>1.8</v>
      </c>
      <c r="G14">
        <v>3.72</v>
      </c>
      <c r="H14">
        <v>13.49</v>
      </c>
      <c r="I14">
        <v>27.88</v>
      </c>
      <c r="J14">
        <v>131.16999999999999</v>
      </c>
      <c r="K14"/>
      <c r="L14"/>
      <c r="M14"/>
      <c r="N14"/>
      <c r="O14"/>
      <c r="P14"/>
      <c r="Q14"/>
      <c r="R14"/>
      <c r="S14"/>
      <c r="T14"/>
      <c r="U14"/>
      <c r="V14"/>
      <c r="W14"/>
      <c r="X14"/>
      <c r="Y14"/>
      <c r="Z14"/>
      <c r="AA14"/>
      <c r="AB14"/>
      <c r="AC14"/>
      <c r="AD14"/>
      <c r="AE14"/>
      <c r="AF14"/>
    </row>
    <row r="15" spans="1:32" outlineLevel="1" x14ac:dyDescent="0.3">
      <c r="B15" t="s">
        <v>457</v>
      </c>
      <c r="C15">
        <v>10.97</v>
      </c>
      <c r="D15">
        <v>22.46</v>
      </c>
      <c r="E15">
        <v>51.4</v>
      </c>
      <c r="F15">
        <v>1.94</v>
      </c>
      <c r="G15">
        <v>4.24</v>
      </c>
      <c r="H15">
        <v>16.7</v>
      </c>
      <c r="I15">
        <v>35.380000000000003</v>
      </c>
      <c r="J15">
        <v>171.26</v>
      </c>
      <c r="K15"/>
      <c r="L15"/>
      <c r="M15" t="s">
        <v>765</v>
      </c>
      <c r="N15">
        <f t="array" ref="N15:U24">CovEigenDecompQR($N$5:$U$12)</f>
        <v>84.507243796841038</v>
      </c>
      <c r="O15">
        <v>1.1413453457693004</v>
      </c>
      <c r="P15">
        <v>0.22876477327656589</v>
      </c>
      <c r="Q15">
        <v>8.0566005695717771E-2</v>
      </c>
      <c r="R15">
        <v>1.1779277223606272E-2</v>
      </c>
      <c r="S15">
        <v>6.2565230602189218E-3</v>
      </c>
      <c r="T15">
        <v>3.0646813161078015E-3</v>
      </c>
      <c r="U15">
        <v>3.9717193972332003E-4</v>
      </c>
      <c r="V15"/>
      <c r="W15"/>
      <c r="X15" t="s">
        <v>765</v>
      </c>
      <c r="Y15">
        <f t="array" ref="Y15:AF24">CovEigenDecompQR($Y$5:$AF$12)</f>
        <v>6.7032899506590873</v>
      </c>
      <c r="Z15">
        <v>0.63841010952113997</v>
      </c>
      <c r="AA15">
        <v>0.22752449403555802</v>
      </c>
      <c r="AB15">
        <v>0.20584918088586182</v>
      </c>
      <c r="AC15">
        <v>9.757744063054008E-2</v>
      </c>
      <c r="AD15">
        <v>7.0687912305131023E-2</v>
      </c>
      <c r="AE15">
        <v>4.6942050213166969E-2</v>
      </c>
      <c r="AF15">
        <v>9.7188617495150946E-3</v>
      </c>
    </row>
    <row r="16" spans="1:32" outlineLevel="1" x14ac:dyDescent="0.3">
      <c r="B16" t="s">
        <v>458</v>
      </c>
      <c r="C16">
        <v>10.32</v>
      </c>
      <c r="D16">
        <v>20.96</v>
      </c>
      <c r="E16">
        <v>46.42</v>
      </c>
      <c r="F16">
        <v>1.87</v>
      </c>
      <c r="G16">
        <v>3.84</v>
      </c>
      <c r="H16">
        <v>13.75</v>
      </c>
      <c r="I16">
        <v>28.81</v>
      </c>
      <c r="J16">
        <v>133.22999999999999</v>
      </c>
      <c r="K16"/>
      <c r="L16"/>
      <c r="M16"/>
      <c r="N16" t="str">
        <v/>
      </c>
      <c r="O16" t="str">
        <v/>
      </c>
      <c r="P16" t="str">
        <v/>
      </c>
      <c r="Q16" t="str">
        <v/>
      </c>
      <c r="R16" t="str">
        <v/>
      </c>
      <c r="S16" t="str">
        <v/>
      </c>
      <c r="T16" t="str">
        <v/>
      </c>
      <c r="U16" t="str">
        <v/>
      </c>
      <c r="V16"/>
      <c r="W16"/>
      <c r="X16"/>
      <c r="Y16" t="str">
        <v/>
      </c>
      <c r="Z16" t="str">
        <v/>
      </c>
      <c r="AA16" t="str">
        <v/>
      </c>
      <c r="AB16" t="str">
        <v/>
      </c>
      <c r="AC16" t="str">
        <v/>
      </c>
      <c r="AD16" t="str">
        <v/>
      </c>
      <c r="AE16" t="str">
        <v/>
      </c>
      <c r="AF16" t="str">
        <v/>
      </c>
    </row>
    <row r="17" spans="2:32" outlineLevel="1" x14ac:dyDescent="0.3">
      <c r="B17" t="s">
        <v>459</v>
      </c>
      <c r="C17">
        <v>10.24</v>
      </c>
      <c r="D17">
        <v>20.61</v>
      </c>
      <c r="E17">
        <v>45.77</v>
      </c>
      <c r="F17">
        <v>1.75</v>
      </c>
      <c r="G17">
        <v>3.58</v>
      </c>
      <c r="H17">
        <v>13.42</v>
      </c>
      <c r="I17">
        <v>27.8</v>
      </c>
      <c r="J17">
        <v>131.57</v>
      </c>
      <c r="K17"/>
      <c r="L17"/>
      <c r="M17" t="s">
        <v>766</v>
      </c>
      <c r="N17">
        <v>1.6521364474088859E-2</v>
      </c>
      <c r="O17">
        <v>-9.9947749367238242E-2</v>
      </c>
      <c r="P17">
        <v>8.058900674811912E-3</v>
      </c>
      <c r="Q17">
        <v>-0.32409132763421378</v>
      </c>
      <c r="R17">
        <v>0.31205768850828819</v>
      </c>
      <c r="S17">
        <v>0.88272101474833975</v>
      </c>
      <c r="T17">
        <v>2.8882865134073881E-2</v>
      </c>
      <c r="U17">
        <v>8.50102737950931E-2</v>
      </c>
      <c r="V17"/>
      <c r="W17"/>
      <c r="X17" t="s">
        <v>766</v>
      </c>
      <c r="Y17">
        <v>0.33238772701573699</v>
      </c>
      <c r="Z17">
        <v>-0.52939910533622903</v>
      </c>
      <c r="AA17">
        <v>0.34385930255916414</v>
      </c>
      <c r="AB17">
        <v>0.38074525075136367</v>
      </c>
      <c r="AC17">
        <v>-0.29967117194727572</v>
      </c>
      <c r="AD17">
        <v>0.36203712833368268</v>
      </c>
      <c r="AE17">
        <v>0.3476470146736465</v>
      </c>
      <c r="AF17">
        <v>-6.5701444980052315E-2</v>
      </c>
    </row>
    <row r="18" spans="2:32" outlineLevel="1" x14ac:dyDescent="0.3">
      <c r="B18" t="s">
        <v>460</v>
      </c>
      <c r="C18">
        <v>10.29</v>
      </c>
      <c r="D18">
        <v>20.52</v>
      </c>
      <c r="E18">
        <v>45.89</v>
      </c>
      <c r="F18">
        <v>1.69</v>
      </c>
      <c r="G18">
        <v>3.52</v>
      </c>
      <c r="H18">
        <v>13.42</v>
      </c>
      <c r="I18">
        <v>27.91</v>
      </c>
      <c r="J18">
        <v>129.43</v>
      </c>
      <c r="K18"/>
      <c r="L18"/>
      <c r="M18"/>
      <c r="N18">
        <v>4.3603961049584417E-2</v>
      </c>
      <c r="O18">
        <v>-0.25282206930901768</v>
      </c>
      <c r="P18">
        <v>8.0820782745213524E-2</v>
      </c>
      <c r="Q18">
        <v>-0.89738426222527001</v>
      </c>
      <c r="R18">
        <v>-0.17246495570147308</v>
      </c>
      <c r="S18">
        <v>-0.29215397809270577</v>
      </c>
      <c r="T18">
        <v>-7.3606578670883382E-2</v>
      </c>
      <c r="U18">
        <v>-4.2815260758453745E-2</v>
      </c>
      <c r="V18"/>
      <c r="W18"/>
      <c r="X18"/>
      <c r="Y18">
        <v>0.34605106028526844</v>
      </c>
      <c r="Z18">
        <v>-0.47039049745033557</v>
      </c>
      <c r="AA18">
        <v>-3.786104466058014E-3</v>
      </c>
      <c r="AB18">
        <v>0.21702322235515381</v>
      </c>
      <c r="AC18">
        <v>0.54143422067618152</v>
      </c>
      <c r="AD18">
        <v>-0.34859223529110334</v>
      </c>
      <c r="AE18">
        <v>-0.43989686198644751</v>
      </c>
      <c r="AF18">
        <v>6.0755402602808518E-2</v>
      </c>
    </row>
    <row r="19" spans="2:32" outlineLevel="1" x14ac:dyDescent="0.3">
      <c r="B19" t="s">
        <v>461</v>
      </c>
      <c r="C19">
        <v>10.16</v>
      </c>
      <c r="D19">
        <v>20.65</v>
      </c>
      <c r="E19">
        <v>44.9</v>
      </c>
      <c r="F19">
        <v>1.81</v>
      </c>
      <c r="G19">
        <v>3.73</v>
      </c>
      <c r="H19">
        <v>14.31</v>
      </c>
      <c r="I19">
        <v>30.43</v>
      </c>
      <c r="J19">
        <v>146</v>
      </c>
      <c r="K19"/>
      <c r="L19"/>
      <c r="M19"/>
      <c r="N19">
        <v>0.11358190135443226</v>
      </c>
      <c r="O19">
        <v>-0.91633442231786022</v>
      </c>
      <c r="P19">
        <v>0.25345835765675206</v>
      </c>
      <c r="Q19">
        <v>0.28818053316314296</v>
      </c>
      <c r="R19">
        <v>-1.154009840210239E-2</v>
      </c>
      <c r="S19">
        <v>1.8800733964525627E-3</v>
      </c>
      <c r="T19">
        <v>3.8860918888056732E-4</v>
      </c>
      <c r="U19">
        <v>-2.0880219458309082E-3</v>
      </c>
      <c r="V19"/>
      <c r="W19"/>
      <c r="X19"/>
      <c r="Y19">
        <v>0.33912401926953883</v>
      </c>
      <c r="Z19">
        <v>-0.34532928733319368</v>
      </c>
      <c r="AA19">
        <v>-6.7060507488252472E-2</v>
      </c>
      <c r="AB19">
        <v>-0.85129980398835237</v>
      </c>
      <c r="AC19">
        <v>-0.13298631269429068</v>
      </c>
      <c r="AD19">
        <v>-7.7083853336104749E-2</v>
      </c>
      <c r="AE19">
        <v>0.11355525580936809</v>
      </c>
      <c r="AF19">
        <v>-3.4697259453898527E-3</v>
      </c>
    </row>
    <row r="20" spans="2:32" outlineLevel="1" x14ac:dyDescent="0.3">
      <c r="B20" t="s">
        <v>462</v>
      </c>
      <c r="C20">
        <v>10.210000000000001</v>
      </c>
      <c r="D20">
        <v>20.47</v>
      </c>
      <c r="E20">
        <v>45.49</v>
      </c>
      <c r="F20">
        <v>1.74</v>
      </c>
      <c r="G20">
        <v>3.61</v>
      </c>
      <c r="H20">
        <v>13.27</v>
      </c>
      <c r="I20">
        <v>27.52</v>
      </c>
      <c r="J20">
        <v>131.15</v>
      </c>
      <c r="K20"/>
      <c r="L20"/>
      <c r="M20"/>
      <c r="N20">
        <v>4.6437384165625628E-3</v>
      </c>
      <c r="O20">
        <v>-1.405243209339286E-2</v>
      </c>
      <c r="P20">
        <v>-1.2268778601046438E-2</v>
      </c>
      <c r="Q20">
        <v>-2.637904276739899E-2</v>
      </c>
      <c r="R20">
        <v>4.3536917647190539E-2</v>
      </c>
      <c r="S20">
        <v>-0.12653530696370821</v>
      </c>
      <c r="T20">
        <v>0.19445472527417784</v>
      </c>
      <c r="U20">
        <v>0.97119272069554718</v>
      </c>
      <c r="V20"/>
      <c r="W20"/>
      <c r="X20"/>
      <c r="Y20">
        <v>0.35301338119092718</v>
      </c>
      <c r="Z20">
        <v>8.9455228262279946E-2</v>
      </c>
      <c r="AA20">
        <v>-0.78271115211646758</v>
      </c>
      <c r="AB20">
        <v>0.13427910540307267</v>
      </c>
      <c r="AC20">
        <v>0.22728254185929153</v>
      </c>
      <c r="AD20">
        <v>0.34130844821151629</v>
      </c>
      <c r="AE20">
        <v>0.25888304153333264</v>
      </c>
      <c r="AF20">
        <v>-3.9274026954615508E-2</v>
      </c>
    </row>
    <row r="21" spans="2:32" outlineLevel="1" x14ac:dyDescent="0.3">
      <c r="B21" t="s">
        <v>463</v>
      </c>
      <c r="C21">
        <v>10.02</v>
      </c>
      <c r="D21">
        <v>20.16</v>
      </c>
      <c r="E21">
        <v>44.64</v>
      </c>
      <c r="F21">
        <v>1.72</v>
      </c>
      <c r="G21">
        <v>3.48</v>
      </c>
      <c r="H21">
        <v>12.98</v>
      </c>
      <c r="I21">
        <v>27.38</v>
      </c>
      <c r="J21">
        <v>126.36</v>
      </c>
      <c r="K21"/>
      <c r="L21"/>
      <c r="M21"/>
      <c r="N21">
        <v>1.4583470269877054E-2</v>
      </c>
      <c r="O21">
        <v>-3.0765659855988302E-2</v>
      </c>
      <c r="P21">
        <v>-3.7064086076770926E-2</v>
      </c>
      <c r="Q21">
        <v>-6.4854290144046395E-2</v>
      </c>
      <c r="R21">
        <v>0.20572293636410249</v>
      </c>
      <c r="S21">
        <v>-0.11011622852630965</v>
      </c>
      <c r="T21">
        <v>0.94466488498892864</v>
      </c>
      <c r="U21">
        <v>-0.21545699310870847</v>
      </c>
      <c r="V21"/>
      <c r="W21"/>
      <c r="X21"/>
      <c r="Y21">
        <v>0.3659849080634518</v>
      </c>
      <c r="Z21">
        <v>0.15365241336139074</v>
      </c>
      <c r="AA21">
        <v>-0.24427003969205155</v>
      </c>
      <c r="AB21">
        <v>0.23302034332383575</v>
      </c>
      <c r="AC21">
        <v>-0.65162402573190659</v>
      </c>
      <c r="AD21">
        <v>-0.52977961027781173</v>
      </c>
      <c r="AE21">
        <v>-0.14703618048985984</v>
      </c>
      <c r="AF21">
        <v>-3.9745509103282936E-2</v>
      </c>
    </row>
    <row r="22" spans="2:32" outlineLevel="1" x14ac:dyDescent="0.3">
      <c r="B22" t="s">
        <v>464</v>
      </c>
      <c r="C22">
        <v>10.06</v>
      </c>
      <c r="D22">
        <v>20.23</v>
      </c>
      <c r="E22">
        <v>44.33</v>
      </c>
      <c r="F22">
        <v>1.73</v>
      </c>
      <c r="G22">
        <v>3.53</v>
      </c>
      <c r="H22">
        <v>12.91</v>
      </c>
      <c r="I22">
        <v>27.36</v>
      </c>
      <c r="J22">
        <v>128.47</v>
      </c>
      <c r="K22"/>
      <c r="L22"/>
      <c r="M22"/>
      <c r="N22">
        <v>7.8593405339982797E-2</v>
      </c>
      <c r="O22">
        <v>-0.11653932489569516</v>
      </c>
      <c r="P22">
        <v>-0.37676523597931749</v>
      </c>
      <c r="Q22">
        <v>-3.5021431958897224E-2</v>
      </c>
      <c r="R22">
        <v>0.82619415983893363</v>
      </c>
      <c r="S22">
        <v>-0.30471879037813721</v>
      </c>
      <c r="T22">
        <v>-0.24569382010741173</v>
      </c>
      <c r="U22">
        <v>-3.5317622378473683E-2</v>
      </c>
      <c r="V22"/>
      <c r="W22"/>
      <c r="X22"/>
      <c r="Y22">
        <v>0.3698203582058715</v>
      </c>
      <c r="Z22">
        <v>0.29475984734180116</v>
      </c>
      <c r="AA22">
        <v>0.18286314678153712</v>
      </c>
      <c r="AB22">
        <v>-5.4624414390550595E-2</v>
      </c>
      <c r="AC22">
        <v>-7.1816362034667708E-2</v>
      </c>
      <c r="AD22">
        <v>0.35914381546598684</v>
      </c>
      <c r="AE22">
        <v>-0.32832023235802577</v>
      </c>
      <c r="AF22">
        <v>0.70568458459440164</v>
      </c>
    </row>
    <row r="23" spans="2:32" outlineLevel="1" x14ac:dyDescent="0.3">
      <c r="B23" t="s">
        <v>465</v>
      </c>
      <c r="C23">
        <v>9.8699999999999992</v>
      </c>
      <c r="D23">
        <v>19.940000000000001</v>
      </c>
      <c r="E23">
        <v>44.36</v>
      </c>
      <c r="F23">
        <v>1.7</v>
      </c>
      <c r="G23">
        <v>3.49</v>
      </c>
      <c r="H23">
        <v>13.01</v>
      </c>
      <c r="I23">
        <v>27.3</v>
      </c>
      <c r="J23">
        <v>127.13</v>
      </c>
      <c r="K23"/>
      <c r="L23"/>
      <c r="M23"/>
      <c r="N23">
        <v>0.17518941086067727</v>
      </c>
      <c r="O23">
        <v>-0.20893762895922791</v>
      </c>
      <c r="P23">
        <v>-0.87277505278752399</v>
      </c>
      <c r="Q23">
        <v>1.809891973561388E-2</v>
      </c>
      <c r="R23">
        <v>-0.38199750314904035</v>
      </c>
      <c r="S23">
        <v>0.12019212839224928</v>
      </c>
      <c r="T23">
        <v>5.6311811954234195E-2</v>
      </c>
      <c r="U23">
        <v>7.1143206417946924E-3</v>
      </c>
      <c r="V23"/>
      <c r="W23"/>
      <c r="X23"/>
      <c r="Y23">
        <v>0.3659489349429631</v>
      </c>
      <c r="Z23">
        <v>0.33360619090545357</v>
      </c>
      <c r="AA23">
        <v>0.24398069442656944</v>
      </c>
      <c r="AB23">
        <v>-8.7069268232237915E-2</v>
      </c>
      <c r="AC23">
        <v>6.133263107298343E-2</v>
      </c>
      <c r="AD23">
        <v>0.27308617144468633</v>
      </c>
      <c r="AE23">
        <v>-0.35111331185587408</v>
      </c>
      <c r="AF23">
        <v>-0.69718171465497081</v>
      </c>
    </row>
    <row r="24" spans="2:32" outlineLevel="1" x14ac:dyDescent="0.3">
      <c r="B24" t="s">
        <v>466</v>
      </c>
      <c r="C24">
        <v>10.11</v>
      </c>
      <c r="D24">
        <v>19.850000000000001</v>
      </c>
      <c r="E24">
        <v>45.57</v>
      </c>
      <c r="F24">
        <v>1.75</v>
      </c>
      <c r="G24">
        <v>3.61</v>
      </c>
      <c r="H24">
        <v>13.48</v>
      </c>
      <c r="I24">
        <v>28.12</v>
      </c>
      <c r="J24">
        <v>132.04</v>
      </c>
      <c r="K24"/>
      <c r="L24"/>
      <c r="M24"/>
      <c r="N24">
        <v>0.97356170622573934</v>
      </c>
      <c r="O24">
        <v>0.16745844686297992</v>
      </c>
      <c r="P24">
        <v>0.15475564905496192</v>
      </c>
      <c r="Q24">
        <v>1.2738647065020913E-2</v>
      </c>
      <c r="R24">
        <v>2.528303398226591E-3</v>
      </c>
      <c r="S24">
        <v>3.1099678550792053E-3</v>
      </c>
      <c r="T24">
        <v>-2.6157491791728212E-3</v>
      </c>
      <c r="U24">
        <v>8.8449968603240966E-4</v>
      </c>
      <c r="V24"/>
      <c r="W24"/>
      <c r="X24"/>
      <c r="Y24">
        <v>0.35427791576635798</v>
      </c>
      <c r="Z24">
        <v>0.38656084938458335</v>
      </c>
      <c r="AA24">
        <v>0.33463296931048769</v>
      </c>
      <c r="AB24">
        <v>1.8121149236284197E-2</v>
      </c>
      <c r="AC24">
        <v>0.33789097026288306</v>
      </c>
      <c r="AD24">
        <v>-0.37516985653043045</v>
      </c>
      <c r="AE24">
        <v>0.59415714047415313</v>
      </c>
      <c r="AF24">
        <v>6.9316890534981065E-2</v>
      </c>
    </row>
    <row r="25" spans="2:32" outlineLevel="1" x14ac:dyDescent="0.3">
      <c r="B25" t="s">
        <v>467</v>
      </c>
      <c r="C25">
        <v>10.32</v>
      </c>
      <c r="D25">
        <v>21.09</v>
      </c>
      <c r="E25">
        <v>48.44</v>
      </c>
      <c r="F25">
        <v>1.82</v>
      </c>
      <c r="G25">
        <v>3.74</v>
      </c>
      <c r="H25">
        <v>13.98</v>
      </c>
      <c r="I25">
        <v>29.34</v>
      </c>
      <c r="J25">
        <v>132.53</v>
      </c>
      <c r="K25"/>
      <c r="L25"/>
      <c r="M25"/>
      <c r="N25"/>
      <c r="O25"/>
      <c r="P25"/>
      <c r="Q25"/>
      <c r="R25"/>
      <c r="S25"/>
      <c r="T25"/>
      <c r="U25"/>
      <c r="V25"/>
      <c r="W25"/>
      <c r="X25"/>
      <c r="Y25"/>
      <c r="Z25"/>
      <c r="AA25"/>
      <c r="AB25"/>
      <c r="AC25"/>
      <c r="AD25"/>
      <c r="AE25"/>
      <c r="AF25"/>
    </row>
    <row r="26" spans="2:32" outlineLevel="1" x14ac:dyDescent="0.3">
      <c r="B26" t="s">
        <v>468</v>
      </c>
      <c r="C26">
        <v>10.08</v>
      </c>
      <c r="D26">
        <v>20.11</v>
      </c>
      <c r="E26">
        <v>45.43</v>
      </c>
      <c r="F26">
        <v>1.76</v>
      </c>
      <c r="G26">
        <v>3.59</v>
      </c>
      <c r="H26">
        <v>13.45</v>
      </c>
      <c r="I26">
        <v>28.03</v>
      </c>
      <c r="J26">
        <v>132.1</v>
      </c>
      <c r="K26"/>
      <c r="L26"/>
      <c r="M26"/>
      <c r="N26"/>
      <c r="O26"/>
      <c r="P26"/>
      <c r="Q26"/>
      <c r="R26"/>
      <c r="S26"/>
      <c r="T26"/>
      <c r="U26"/>
      <c r="V26"/>
      <c r="W26"/>
      <c r="X26"/>
      <c r="Y26"/>
      <c r="Z26"/>
      <c r="AA26"/>
      <c r="AB26"/>
      <c r="AC26"/>
      <c r="AD26"/>
      <c r="AE26"/>
      <c r="AF26"/>
    </row>
    <row r="27" spans="2:32" outlineLevel="1" x14ac:dyDescent="0.3">
      <c r="B27" t="s">
        <v>469</v>
      </c>
      <c r="C27">
        <v>10.33</v>
      </c>
      <c r="D27">
        <v>20.73</v>
      </c>
      <c r="E27">
        <v>45.48</v>
      </c>
      <c r="F27">
        <v>1.76</v>
      </c>
      <c r="G27">
        <v>3.63</v>
      </c>
      <c r="H27">
        <v>13.5</v>
      </c>
      <c r="I27">
        <v>28.81</v>
      </c>
      <c r="J27">
        <v>132</v>
      </c>
      <c r="K27"/>
      <c r="L27"/>
      <c r="M27" t="s">
        <v>767</v>
      </c>
      <c r="N27">
        <v>10.21685185185185</v>
      </c>
      <c r="O27">
        <v>20.541481481481473</v>
      </c>
      <c r="P27">
        <v>45.829074074074057</v>
      </c>
      <c r="Q27">
        <v>1.7681481481481478</v>
      </c>
      <c r="R27">
        <v>3.6533333333333333</v>
      </c>
      <c r="S27">
        <v>13.617592592592594</v>
      </c>
      <c r="T27">
        <v>28.535185185185192</v>
      </c>
      <c r="U27">
        <v>133.47851851851851</v>
      </c>
      <c r="V27"/>
      <c r="W27"/>
      <c r="X27" t="s">
        <v>767</v>
      </c>
      <c r="Y27">
        <v>0</v>
      </c>
      <c r="Z27">
        <v>0</v>
      </c>
      <c r="AA27">
        <v>0</v>
      </c>
      <c r="AB27">
        <v>0</v>
      </c>
      <c r="AC27">
        <v>0</v>
      </c>
      <c r="AD27">
        <v>0</v>
      </c>
      <c r="AE27">
        <v>0</v>
      </c>
      <c r="AF27">
        <v>0</v>
      </c>
    </row>
    <row r="28" spans="2:32" outlineLevel="1" x14ac:dyDescent="0.3">
      <c r="B28" t="s">
        <v>470</v>
      </c>
      <c r="C28">
        <v>10.199999999999999</v>
      </c>
      <c r="D28">
        <v>20.93</v>
      </c>
      <c r="E28">
        <v>46.37</v>
      </c>
      <c r="F28">
        <v>1.83</v>
      </c>
      <c r="G28">
        <v>3.77</v>
      </c>
      <c r="H28">
        <v>14.21</v>
      </c>
      <c r="I28">
        <v>29.65</v>
      </c>
      <c r="J28">
        <v>139.18</v>
      </c>
      <c r="K28"/>
      <c r="L28"/>
      <c r="M28" t="s">
        <v>768</v>
      </c>
      <c r="N28">
        <f>_xlfn.STDEV.S(PC[PC1])</f>
        <v>9.1927821575865227</v>
      </c>
      <c r="O28">
        <f>_xlfn.STDEV.S(PC[PC2])</f>
        <v>1.0683376553175028</v>
      </c>
      <c r="P28">
        <f>_xlfn.STDEV.S(PC[PC3])</f>
        <v>0.47829360572410401</v>
      </c>
      <c r="Q28">
        <f>_xlfn.STDEV.S(PC[PC4])</f>
        <v>0.28384151510256278</v>
      </c>
      <c r="R28">
        <f>_xlfn.STDEV.S(PC[PC5])</f>
        <v>0.1085323786876818</v>
      </c>
      <c r="S28">
        <f>_xlfn.STDEV.S(PC[PC6])</f>
        <v>7.9098186200563206E-2</v>
      </c>
      <c r="T28">
        <f>_xlfn.STDEV.S(PC[PC7])</f>
        <v>5.5359563908215531E-2</v>
      </c>
      <c r="U28">
        <f>_xlfn.STDEV.S(PC[PC8])</f>
        <v>1.9929173081774363E-2</v>
      </c>
      <c r="V28"/>
      <c r="W28"/>
      <c r="X28" t="s">
        <v>768</v>
      </c>
      <c r="Y28">
        <v>1</v>
      </c>
      <c r="Z28">
        <v>1</v>
      </c>
      <c r="AA28">
        <v>1</v>
      </c>
      <c r="AB28">
        <v>1</v>
      </c>
      <c r="AC28">
        <v>1</v>
      </c>
      <c r="AD28">
        <v>1</v>
      </c>
      <c r="AE28">
        <v>1</v>
      </c>
      <c r="AF28">
        <v>1</v>
      </c>
    </row>
    <row r="29" spans="2:32" outlineLevel="1" x14ac:dyDescent="0.3">
      <c r="B29" t="s">
        <v>471</v>
      </c>
      <c r="C29">
        <v>10.35</v>
      </c>
      <c r="D29">
        <v>20.54</v>
      </c>
      <c r="E29">
        <v>45.58</v>
      </c>
      <c r="F29">
        <v>1.75</v>
      </c>
      <c r="G29">
        <v>3.56</v>
      </c>
      <c r="H29">
        <v>13.07</v>
      </c>
      <c r="I29">
        <v>27.78</v>
      </c>
      <c r="J29">
        <v>129.15</v>
      </c>
      <c r="K29"/>
      <c r="L29"/>
      <c r="M29"/>
      <c r="N29"/>
      <c r="O29"/>
      <c r="P29"/>
      <c r="Q29"/>
      <c r="R29"/>
      <c r="S29"/>
      <c r="T29"/>
      <c r="U29"/>
      <c r="V29"/>
      <c r="W29"/>
      <c r="X29"/>
      <c r="Y29"/>
      <c r="Z29"/>
      <c r="AA29"/>
      <c r="AB29"/>
      <c r="AC29"/>
      <c r="AD29"/>
      <c r="AE29"/>
      <c r="AF29"/>
    </row>
    <row r="30" spans="2:32" outlineLevel="1" x14ac:dyDescent="0.3">
      <c r="B30" t="s">
        <v>472</v>
      </c>
      <c r="C30">
        <v>10.199999999999999</v>
      </c>
      <c r="D30">
        <v>20.89</v>
      </c>
      <c r="E30">
        <v>46.59</v>
      </c>
      <c r="F30">
        <v>1.8</v>
      </c>
      <c r="G30">
        <v>3.7</v>
      </c>
      <c r="H30">
        <v>13.66</v>
      </c>
      <c r="I30">
        <v>28.72</v>
      </c>
      <c r="J30">
        <v>134.21</v>
      </c>
      <c r="K30"/>
      <c r="L30"/>
      <c r="M30" t="s">
        <v>769</v>
      </c>
      <c r="N30" t="s">
        <v>770</v>
      </c>
      <c r="O30" t="s">
        <v>771</v>
      </c>
      <c r="P30" t="s">
        <v>772</v>
      </c>
      <c r="Q30" t="s">
        <v>773</v>
      </c>
      <c r="R30" t="s">
        <v>774</v>
      </c>
      <c r="S30" t="s">
        <v>775</v>
      </c>
      <c r="T30" t="s">
        <v>776</v>
      </c>
      <c r="U30" t="s">
        <v>777</v>
      </c>
      <c r="V30"/>
      <c r="W30"/>
      <c r="X30" t="s">
        <v>779</v>
      </c>
      <c r="Y30" t="s">
        <v>780</v>
      </c>
      <c r="Z30" t="s">
        <v>781</v>
      </c>
      <c r="AA30" t="s">
        <v>782</v>
      </c>
      <c r="AB30" t="s">
        <v>783</v>
      </c>
      <c r="AC30" t="s">
        <v>784</v>
      </c>
      <c r="AD30" t="s">
        <v>785</v>
      </c>
      <c r="AE30" t="s">
        <v>786</v>
      </c>
      <c r="AF30" t="s">
        <v>787</v>
      </c>
    </row>
    <row r="31" spans="2:32" outlineLevel="1" x14ac:dyDescent="0.3">
      <c r="B31" t="s">
        <v>473</v>
      </c>
      <c r="C31">
        <v>10.01</v>
      </c>
      <c r="D31">
        <v>19.72</v>
      </c>
      <c r="E31">
        <v>45.26</v>
      </c>
      <c r="F31">
        <v>1.73</v>
      </c>
      <c r="G31">
        <v>3.55</v>
      </c>
      <c r="H31">
        <v>13.09</v>
      </c>
      <c r="I31">
        <v>27.28</v>
      </c>
      <c r="J31">
        <v>127.29</v>
      </c>
      <c r="K31"/>
      <c r="L31"/>
      <c r="M31"/>
      <c r="N31">
        <v>6.2669862213162819</v>
      </c>
      <c r="O31">
        <v>19.825059610155641</v>
      </c>
      <c r="P31">
        <v>46.179311896953799</v>
      </c>
      <c r="Q31">
        <v>1.9613852235622002</v>
      </c>
      <c r="R31">
        <v>3.7791769988341031</v>
      </c>
      <c r="S31">
        <v>13.645873953900523</v>
      </c>
      <c r="T31">
        <v>28.604911689636864</v>
      </c>
      <c r="U31">
        <v>133.48270102667155</v>
      </c>
      <c r="V31"/>
      <c r="W31"/>
      <c r="X31"/>
      <c r="Y31">
        <v>-0.41633264980771828</v>
      </c>
      <c r="Z31">
        <v>-0.39453936217277397</v>
      </c>
      <c r="AA31">
        <v>-0.40914140735420867</v>
      </c>
      <c r="AB31">
        <v>-0.14854648607353274</v>
      </c>
      <c r="AC31">
        <v>-0.4786837716332355</v>
      </c>
      <c r="AD31">
        <v>-8.5262257925040302E-2</v>
      </c>
      <c r="AE31">
        <v>0.21895143824599428</v>
      </c>
      <c r="AF31">
        <v>3.8404235958664011E-2</v>
      </c>
    </row>
    <row r="32" spans="2:32" outlineLevel="1" x14ac:dyDescent="0.3">
      <c r="B32" t="s">
        <v>474</v>
      </c>
      <c r="C32">
        <v>10</v>
      </c>
      <c r="D32">
        <v>20.03</v>
      </c>
      <c r="E32">
        <v>44.78</v>
      </c>
      <c r="F32">
        <v>1.77</v>
      </c>
      <c r="G32">
        <v>3.62</v>
      </c>
      <c r="H32">
        <v>13.22</v>
      </c>
      <c r="I32">
        <v>27.58</v>
      </c>
      <c r="J32">
        <v>126.16</v>
      </c>
      <c r="K32"/>
      <c r="L32"/>
      <c r="M32"/>
      <c r="N32">
        <v>3.9837411226534423</v>
      </c>
      <c r="O32">
        <v>21.314581003460603</v>
      </c>
      <c r="P32">
        <v>45.638184880260745</v>
      </c>
      <c r="Q32">
        <v>1.8141913877146152</v>
      </c>
      <c r="R32">
        <v>3.43778518913079</v>
      </c>
      <c r="S32">
        <v>13.589612671021726</v>
      </c>
      <c r="T32">
        <v>28.567740552355616</v>
      </c>
      <c r="U32">
        <v>133.4888631433372</v>
      </c>
      <c r="V32"/>
      <c r="W32"/>
      <c r="X32"/>
      <c r="Y32">
        <v>-2.3525021510587592</v>
      </c>
      <c r="Z32">
        <v>0.55021916667705206</v>
      </c>
      <c r="AA32">
        <v>-0.29073598647688192</v>
      </c>
      <c r="AB32">
        <v>1.3818639118362043E-3</v>
      </c>
      <c r="AC32">
        <v>0.25761030718422184</v>
      </c>
      <c r="AD32">
        <v>-7.6218471204250016E-2</v>
      </c>
      <c r="AE32">
        <v>-8.75739466178031E-2</v>
      </c>
      <c r="AF32">
        <v>-0.17790842915596719</v>
      </c>
    </row>
    <row r="33" spans="2:32" outlineLevel="1" x14ac:dyDescent="0.3">
      <c r="B33" t="s">
        <v>475</v>
      </c>
      <c r="C33">
        <v>10.28</v>
      </c>
      <c r="D33">
        <v>20.43</v>
      </c>
      <c r="E33">
        <v>44.18</v>
      </c>
      <c r="F33">
        <v>1.7</v>
      </c>
      <c r="G33">
        <v>3.44</v>
      </c>
      <c r="H33">
        <v>12.66</v>
      </c>
      <c r="I33">
        <v>26.46</v>
      </c>
      <c r="J33">
        <v>124.55</v>
      </c>
      <c r="K33"/>
      <c r="L33"/>
      <c r="M33"/>
      <c r="N33">
        <v>8.8112336013853128</v>
      </c>
      <c r="O33">
        <v>20.60141031392914</v>
      </c>
      <c r="P33">
        <v>46.467906863036617</v>
      </c>
      <c r="Q33">
        <v>1.8499744545482484</v>
      </c>
      <c r="R33">
        <v>3.6463547186498531</v>
      </c>
      <c r="S33">
        <v>13.600166328565106</v>
      </c>
      <c r="T33">
        <v>28.516307033061306</v>
      </c>
      <c r="U33">
        <v>133.50012829173696</v>
      </c>
      <c r="V33"/>
      <c r="W33"/>
      <c r="X33"/>
      <c r="Y33">
        <v>-0.73063181537662703</v>
      </c>
      <c r="Z33">
        <v>-0.1805722936734338</v>
      </c>
      <c r="AA33">
        <v>-0.26293173706214035</v>
      </c>
      <c r="AB33">
        <v>-0.17646561074400766</v>
      </c>
      <c r="AC33">
        <v>0.28227637122593879</v>
      </c>
      <c r="AD33">
        <v>-3.0269593738299468E-2</v>
      </c>
      <c r="AE33">
        <v>0.28746758446223797</v>
      </c>
      <c r="AF33">
        <v>2.4650921744304645E-2</v>
      </c>
    </row>
    <row r="34" spans="2:32" outlineLevel="1" x14ac:dyDescent="0.3">
      <c r="B34" t="s">
        <v>476</v>
      </c>
      <c r="C34">
        <v>10.34</v>
      </c>
      <c r="D34">
        <v>20.41</v>
      </c>
      <c r="E34">
        <v>45.37</v>
      </c>
      <c r="F34">
        <v>1.74</v>
      </c>
      <c r="G34">
        <v>3.64</v>
      </c>
      <c r="H34">
        <v>13.84</v>
      </c>
      <c r="I34">
        <v>28.51</v>
      </c>
      <c r="J34">
        <v>127.2</v>
      </c>
      <c r="K34"/>
      <c r="L34"/>
      <c r="M34"/>
      <c r="N34">
        <v>3.6408199617908865</v>
      </c>
      <c r="O34">
        <v>20.770821623801709</v>
      </c>
      <c r="P34">
        <v>46.376971231633249</v>
      </c>
      <c r="Q34">
        <v>1.7991852904486945</v>
      </c>
      <c r="R34">
        <v>3.6500199068181085</v>
      </c>
      <c r="S34">
        <v>13.685249002132993</v>
      </c>
      <c r="T34">
        <v>28.588542325200748</v>
      </c>
      <c r="U34">
        <v>133.48004489167053</v>
      </c>
      <c r="V34"/>
      <c r="W34"/>
      <c r="X34"/>
      <c r="Y34">
        <v>-1.979776535795351</v>
      </c>
      <c r="Z34">
        <v>-0.37705596422720328</v>
      </c>
      <c r="AA34">
        <v>-4.1836010870708207E-2</v>
      </c>
      <c r="AB34">
        <v>0.11202119282367723</v>
      </c>
      <c r="AC34">
        <v>-0.19904491725145937</v>
      </c>
      <c r="AD34">
        <v>-0.19581474048566772</v>
      </c>
      <c r="AE34">
        <v>0.26106135057519941</v>
      </c>
      <c r="AF34">
        <v>-5.1509239917089042E-2</v>
      </c>
    </row>
    <row r="35" spans="2:32" outlineLevel="1" x14ac:dyDescent="0.3">
      <c r="B35" t="s">
        <v>477</v>
      </c>
      <c r="C35">
        <v>10.6</v>
      </c>
      <c r="D35">
        <v>21.23</v>
      </c>
      <c r="E35">
        <v>46.95</v>
      </c>
      <c r="F35">
        <v>1.82</v>
      </c>
      <c r="G35">
        <v>3.77</v>
      </c>
      <c r="H35">
        <v>13.9</v>
      </c>
      <c r="I35">
        <v>28.45</v>
      </c>
      <c r="J35">
        <v>129.26</v>
      </c>
      <c r="K35"/>
      <c r="L35"/>
      <c r="M35"/>
      <c r="N35">
        <v>23.116815945981557</v>
      </c>
      <c r="O35">
        <v>22.748143077166525</v>
      </c>
      <c r="P35">
        <v>45.567459746924747</v>
      </c>
      <c r="Q35">
        <v>1.9638198385196199</v>
      </c>
      <c r="R35">
        <v>3.8592508784196333</v>
      </c>
      <c r="S35">
        <v>13.689582363926368</v>
      </c>
      <c r="T35">
        <v>28.42776639189989</v>
      </c>
      <c r="U35">
        <v>133.49493238065057</v>
      </c>
      <c r="V35"/>
      <c r="W35"/>
      <c r="X35"/>
      <c r="Y35">
        <v>1.4861337513065536</v>
      </c>
      <c r="Z35">
        <v>1.6421880535117672</v>
      </c>
      <c r="AA35">
        <v>0.72124975280672199</v>
      </c>
      <c r="AB35">
        <v>0.31154610321301829</v>
      </c>
      <c r="AC35">
        <v>9.8093186014443556E-2</v>
      </c>
      <c r="AD35">
        <v>0.51043955083522141</v>
      </c>
      <c r="AE35">
        <v>0.30056465676384858</v>
      </c>
      <c r="AF35">
        <v>0.16674540770693902</v>
      </c>
    </row>
    <row r="36" spans="2:32" outlineLevel="1" x14ac:dyDescent="0.3">
      <c r="B36" t="s">
        <v>478</v>
      </c>
      <c r="C36">
        <v>10.41</v>
      </c>
      <c r="D36">
        <v>20.77</v>
      </c>
      <c r="E36">
        <v>47.9</v>
      </c>
      <c r="F36">
        <v>1.76</v>
      </c>
      <c r="G36">
        <v>3.67</v>
      </c>
      <c r="H36">
        <v>13.64</v>
      </c>
      <c r="I36">
        <v>28.77</v>
      </c>
      <c r="J36">
        <v>134.03</v>
      </c>
      <c r="K36"/>
      <c r="L36"/>
      <c r="M36"/>
      <c r="N36">
        <v>2.6946000913042427</v>
      </c>
      <c r="O36">
        <v>20.998417443197415</v>
      </c>
      <c r="P36">
        <v>44.644377246671773</v>
      </c>
      <c r="Q36">
        <v>1.8895842010278088</v>
      </c>
      <c r="R36">
        <v>3.7179912824610657</v>
      </c>
      <c r="S36">
        <v>13.601536264120641</v>
      </c>
      <c r="T36">
        <v>28.514723382765698</v>
      </c>
      <c r="U36">
        <v>133.43836692079006</v>
      </c>
      <c r="V36"/>
      <c r="W36"/>
      <c r="X36"/>
      <c r="Y36">
        <v>-2.208252576293174</v>
      </c>
      <c r="Z36">
        <v>0.79165724437116614</v>
      </c>
      <c r="AA36">
        <v>0.52070899237636814</v>
      </c>
      <c r="AB36">
        <v>-6.7287324876007752E-3</v>
      </c>
      <c r="AC36">
        <v>-0.42683129099325812</v>
      </c>
      <c r="AD36">
        <v>0.16963237156108146</v>
      </c>
      <c r="AE36">
        <v>-0.54426281376940477</v>
      </c>
      <c r="AF36">
        <v>5.1878998303722591E-2</v>
      </c>
    </row>
    <row r="37" spans="2:32" outlineLevel="1" x14ac:dyDescent="0.3">
      <c r="B37" t="s">
        <v>479</v>
      </c>
      <c r="C37">
        <v>10.3</v>
      </c>
      <c r="D37">
        <v>20.92</v>
      </c>
      <c r="E37">
        <v>46.41</v>
      </c>
      <c r="F37">
        <v>1.79</v>
      </c>
      <c r="G37">
        <v>3.76</v>
      </c>
      <c r="H37">
        <v>14.11</v>
      </c>
      <c r="I37">
        <v>29.5</v>
      </c>
      <c r="J37">
        <v>149.27000000000001</v>
      </c>
      <c r="K37"/>
      <c r="L37"/>
      <c r="M37"/>
      <c r="N37">
        <v>6.5733454018355495</v>
      </c>
      <c r="O37">
        <v>21.366527006781293</v>
      </c>
      <c r="P37">
        <v>45.957548769192144</v>
      </c>
      <c r="Q37">
        <v>1.8659911334262833</v>
      </c>
      <c r="R37">
        <v>3.6148820332563107</v>
      </c>
      <c r="S37">
        <v>13.402426242929453</v>
      </c>
      <c r="T37">
        <v>28.482606093139022</v>
      </c>
      <c r="U37">
        <v>133.47768926467893</v>
      </c>
      <c r="V37"/>
      <c r="W37"/>
      <c r="X37"/>
      <c r="Y37">
        <v>-2.0076617326519353</v>
      </c>
      <c r="Z37">
        <v>0.84818237446308631</v>
      </c>
      <c r="AA37">
        <v>-0.41769283964431714</v>
      </c>
      <c r="AB37">
        <v>-0.30546754531072395</v>
      </c>
      <c r="AC37">
        <v>0.5715846023365454</v>
      </c>
      <c r="AD37">
        <v>-0.20163671573733327</v>
      </c>
      <c r="AE37">
        <v>-0.2138328351233334</v>
      </c>
      <c r="AF37">
        <v>0.12185411477815949</v>
      </c>
    </row>
    <row r="38" spans="2:32" outlineLevel="1" x14ac:dyDescent="0.3">
      <c r="B38" t="s">
        <v>480</v>
      </c>
      <c r="C38">
        <v>10.130000000000001</v>
      </c>
      <c r="D38">
        <v>20.059999999999999</v>
      </c>
      <c r="E38">
        <v>44.69</v>
      </c>
      <c r="F38">
        <v>1.8</v>
      </c>
      <c r="G38">
        <v>3.83</v>
      </c>
      <c r="H38">
        <v>14.15</v>
      </c>
      <c r="I38">
        <v>29.84</v>
      </c>
      <c r="J38">
        <v>143.07</v>
      </c>
      <c r="K38"/>
      <c r="L38"/>
      <c r="M38"/>
      <c r="N38">
        <v>8.8577609520698672</v>
      </c>
      <c r="O38">
        <v>20.472800331285828</v>
      </c>
      <c r="P38">
        <v>46.094651968178418</v>
      </c>
      <c r="Q38">
        <v>2.1674616084302798</v>
      </c>
      <c r="R38">
        <v>3.661062061007613</v>
      </c>
      <c r="S38">
        <v>13.642223642856191</v>
      </c>
      <c r="T38">
        <v>28.590147137489495</v>
      </c>
      <c r="U38">
        <v>133.48169234965434</v>
      </c>
      <c r="V38"/>
      <c r="W38"/>
      <c r="X38"/>
      <c r="Y38">
        <v>-0.72256354526131483</v>
      </c>
      <c r="Z38">
        <v>0.34388540239561605</v>
      </c>
      <c r="AA38">
        <v>-0.22370135228572322</v>
      </c>
      <c r="AB38">
        <v>-0.39888995840245889</v>
      </c>
      <c r="AC38">
        <v>-0.30098424343102936</v>
      </c>
      <c r="AD38">
        <v>-0.11447470745497625</v>
      </c>
      <c r="AE38">
        <v>0.20634149766134655</v>
      </c>
      <c r="AF38">
        <v>-3.8144270609830271E-2</v>
      </c>
    </row>
    <row r="39" spans="2:32" outlineLevel="1" x14ac:dyDescent="0.3">
      <c r="B39" t="s">
        <v>481</v>
      </c>
      <c r="C39">
        <v>10.210000000000001</v>
      </c>
      <c r="D39">
        <v>20.399999999999999</v>
      </c>
      <c r="E39">
        <v>44.31</v>
      </c>
      <c r="F39">
        <v>1.78</v>
      </c>
      <c r="G39">
        <v>3.63</v>
      </c>
      <c r="H39">
        <v>13.13</v>
      </c>
      <c r="I39">
        <v>27.14</v>
      </c>
      <c r="J39">
        <v>127.19</v>
      </c>
      <c r="K39"/>
      <c r="L39"/>
      <c r="M39"/>
      <c r="N39">
        <v>5.8800059610219284</v>
      </c>
      <c r="O39">
        <v>20.488315080021785</v>
      </c>
      <c r="P39">
        <v>45.40164101363608</v>
      </c>
      <c r="Q39">
        <v>1.6737848316082102</v>
      </c>
      <c r="R39">
        <v>3.6228947101296929</v>
      </c>
      <c r="S39">
        <v>13.618124990015584</v>
      </c>
      <c r="T39">
        <v>28.541200280886802</v>
      </c>
      <c r="U39">
        <v>133.49265940297525</v>
      </c>
      <c r="V39"/>
      <c r="W39"/>
      <c r="X39"/>
      <c r="Y39">
        <v>-0.72128316566884576</v>
      </c>
      <c r="Z39">
        <v>-2.0190865579824607E-2</v>
      </c>
      <c r="AA39">
        <v>-0.26409652158066338</v>
      </c>
      <c r="AB39">
        <v>0.17659670118891846</v>
      </c>
      <c r="AC39">
        <v>3.4202947564979214E-2</v>
      </c>
      <c r="AD39">
        <v>0.22237789504017247</v>
      </c>
      <c r="AE39">
        <v>-9.4442129972750255E-2</v>
      </c>
      <c r="AF39">
        <v>-5.3116695339031003E-2</v>
      </c>
    </row>
    <row r="40" spans="2:32" outlineLevel="1" x14ac:dyDescent="0.3">
      <c r="B40" t="s">
        <v>482</v>
      </c>
      <c r="C40">
        <v>10.64</v>
      </c>
      <c r="D40">
        <v>21.52</v>
      </c>
      <c r="E40">
        <v>48.63</v>
      </c>
      <c r="F40">
        <v>1.8</v>
      </c>
      <c r="G40">
        <v>3.8</v>
      </c>
      <c r="H40">
        <v>14.19</v>
      </c>
      <c r="I40">
        <v>29.62</v>
      </c>
      <c r="J40">
        <v>139.57</v>
      </c>
      <c r="K40"/>
      <c r="L40"/>
      <c r="M40"/>
      <c r="N40">
        <v>7.8615794483048438</v>
      </c>
      <c r="O40">
        <v>20.208841224493142</v>
      </c>
      <c r="P40">
        <v>46.117151276897708</v>
      </c>
      <c r="Q40">
        <v>1.4287695316015676</v>
      </c>
      <c r="R40">
        <v>3.7769528651357001</v>
      </c>
      <c r="S40">
        <v>13.533628503634008</v>
      </c>
      <c r="T40">
        <v>28.584257120662059</v>
      </c>
      <c r="U40">
        <v>133.48587842095799</v>
      </c>
      <c r="V40"/>
      <c r="W40"/>
      <c r="X40"/>
      <c r="Y40">
        <v>0.38603599067291799</v>
      </c>
      <c r="Z40">
        <v>-0.59964294258311468</v>
      </c>
      <c r="AA40">
        <v>-0.6837439376107598</v>
      </c>
      <c r="AB40">
        <v>0.46380681941377305</v>
      </c>
      <c r="AC40">
        <v>-4.2784382488256743E-2</v>
      </c>
      <c r="AD40">
        <v>-0.17245996705696243</v>
      </c>
      <c r="AE40">
        <v>-1.7944001264247333E-4</v>
      </c>
      <c r="AF40">
        <v>0.10693143859547836</v>
      </c>
    </row>
    <row r="41" spans="2:32" outlineLevel="1" x14ac:dyDescent="0.3">
      <c r="B41" t="s">
        <v>483</v>
      </c>
      <c r="C41">
        <v>10.19</v>
      </c>
      <c r="D41">
        <v>20.190000000000001</v>
      </c>
      <c r="E41">
        <v>45.68</v>
      </c>
      <c r="F41">
        <v>1.73</v>
      </c>
      <c r="G41">
        <v>3.55</v>
      </c>
      <c r="H41">
        <v>13.22</v>
      </c>
      <c r="I41">
        <v>27.44</v>
      </c>
      <c r="J41">
        <v>128.31</v>
      </c>
      <c r="K41"/>
      <c r="L41"/>
      <c r="M41"/>
      <c r="N41">
        <v>49.179059468072666</v>
      </c>
      <c r="O41">
        <v>19.393334036257887</v>
      </c>
      <c r="P41">
        <v>46.089914971597231</v>
      </c>
      <c r="Q41">
        <v>1.8624806964180833</v>
      </c>
      <c r="R41">
        <v>3.6488533256062916</v>
      </c>
      <c r="S41">
        <v>13.646960972347475</v>
      </c>
      <c r="T41">
        <v>28.534796988634838</v>
      </c>
      <c r="U41">
        <v>133.46252020917117</v>
      </c>
      <c r="V41"/>
      <c r="W41"/>
      <c r="X41"/>
      <c r="Y41">
        <v>10.7111965079781</v>
      </c>
      <c r="Z41">
        <v>0.28855118586842354</v>
      </c>
      <c r="AA41">
        <v>0.53639979255428216</v>
      </c>
      <c r="AB41">
        <v>-0.40054900778347868</v>
      </c>
      <c r="AC41">
        <v>-3.0231901501929004E-2</v>
      </c>
      <c r="AD41">
        <v>-0.23037050105468393</v>
      </c>
      <c r="AE41">
        <v>0.11042035777833048</v>
      </c>
      <c r="AF41">
        <v>2.7041943025893356E-3</v>
      </c>
    </row>
    <row r="42" spans="2:32" outlineLevel="1" x14ac:dyDescent="0.3">
      <c r="B42" t="s">
        <v>484</v>
      </c>
      <c r="C42">
        <v>10.11</v>
      </c>
      <c r="D42">
        <v>20.420000000000002</v>
      </c>
      <c r="E42">
        <v>46.09</v>
      </c>
      <c r="F42">
        <v>1.74</v>
      </c>
      <c r="G42">
        <v>3.54</v>
      </c>
      <c r="H42">
        <v>13.21</v>
      </c>
      <c r="I42">
        <v>27.7</v>
      </c>
      <c r="J42">
        <v>128.59</v>
      </c>
      <c r="K42"/>
      <c r="L42"/>
      <c r="M42"/>
      <c r="N42">
        <v>10.123721658175487</v>
      </c>
      <c r="O42">
        <v>19.762235031147295</v>
      </c>
      <c r="P42">
        <v>45.677139549235761</v>
      </c>
      <c r="Q42">
        <v>1.5118182203501314</v>
      </c>
      <c r="R42">
        <v>3.6531456388194252</v>
      </c>
      <c r="S42">
        <v>13.545950547833527</v>
      </c>
      <c r="T42">
        <v>28.687325041840111</v>
      </c>
      <c r="U42">
        <v>133.52389245476718</v>
      </c>
      <c r="V42"/>
      <c r="W42"/>
      <c r="X42"/>
      <c r="Y42">
        <v>1.8082749889306875</v>
      </c>
      <c r="Z42">
        <v>-0.28962869251189161</v>
      </c>
      <c r="AA42">
        <v>-1.628004302363588</v>
      </c>
      <c r="AB42">
        <v>0.51648062666953698</v>
      </c>
      <c r="AC42">
        <v>-0.15316466498511899</v>
      </c>
      <c r="AD42">
        <v>-1.0405618647652687E-4</v>
      </c>
      <c r="AE42">
        <v>6.3816758811359078E-2</v>
      </c>
      <c r="AF42">
        <v>-0.10405967644354092</v>
      </c>
    </row>
    <row r="43" spans="2:32" outlineLevel="1" x14ac:dyDescent="0.3">
      <c r="B43" t="s">
        <v>485</v>
      </c>
      <c r="C43">
        <v>10.08</v>
      </c>
      <c r="D43">
        <v>20.170000000000002</v>
      </c>
      <c r="E43">
        <v>46.11</v>
      </c>
      <c r="F43">
        <v>1.71</v>
      </c>
      <c r="G43">
        <v>3.62</v>
      </c>
      <c r="H43">
        <v>13.11</v>
      </c>
      <c r="I43">
        <v>27.54</v>
      </c>
      <c r="J43">
        <v>130.16999999999999</v>
      </c>
      <c r="K43"/>
      <c r="L43"/>
      <c r="M43"/>
      <c r="N43">
        <v>8.2099718148234668</v>
      </c>
      <c r="O43">
        <v>20.435525273947054</v>
      </c>
      <c r="P43">
        <v>46.243509500313486</v>
      </c>
      <c r="Q43">
        <v>1.656671281838743</v>
      </c>
      <c r="R43">
        <v>3.7463088504159403</v>
      </c>
      <c r="S43">
        <v>13.59417977204008</v>
      </c>
      <c r="T43">
        <v>28.470122856260495</v>
      </c>
      <c r="U43">
        <v>133.47591096217647</v>
      </c>
      <c r="V43"/>
      <c r="W43"/>
      <c r="X43"/>
      <c r="Y43">
        <v>-0.56671041845777792</v>
      </c>
      <c r="Z43">
        <v>-0.51017435265396094</v>
      </c>
      <c r="AA43">
        <v>0.20143575638474448</v>
      </c>
      <c r="AB43">
        <v>-8.7195361003665293E-3</v>
      </c>
      <c r="AC43">
        <v>0.19772331939262056</v>
      </c>
      <c r="AD43">
        <v>2.5345399940361613E-3</v>
      </c>
      <c r="AE43">
        <v>7.0549265332813693E-2</v>
      </c>
      <c r="AF43">
        <v>0.14085190859922167</v>
      </c>
    </row>
    <row r="44" spans="2:32" outlineLevel="1" x14ac:dyDescent="0.3">
      <c r="B44" t="s">
        <v>486</v>
      </c>
      <c r="C44">
        <v>10.4</v>
      </c>
      <c r="D44">
        <v>21.18</v>
      </c>
      <c r="E44">
        <v>46.77</v>
      </c>
      <c r="F44">
        <v>1.8</v>
      </c>
      <c r="G44">
        <v>4</v>
      </c>
      <c r="H44">
        <v>14.72</v>
      </c>
      <c r="I44">
        <v>31.36</v>
      </c>
      <c r="J44">
        <v>148.13</v>
      </c>
      <c r="K44"/>
      <c r="L44"/>
      <c r="M44"/>
      <c r="N44">
        <v>6.1551985060656591</v>
      </c>
      <c r="O44">
        <v>19.964666612083036</v>
      </c>
      <c r="P44">
        <v>45.842831204915392</v>
      </c>
      <c r="Q44">
        <v>1.736017139463343</v>
      </c>
      <c r="R44">
        <v>3.713662883186958</v>
      </c>
      <c r="S44">
        <v>13.685600184656094</v>
      </c>
      <c r="T44">
        <v>28.421683050642855</v>
      </c>
      <c r="U44">
        <v>133.43730988898827</v>
      </c>
      <c r="V44"/>
      <c r="W44"/>
      <c r="X44"/>
      <c r="Y44">
        <v>-1.1293214681156887</v>
      </c>
      <c r="Z44">
        <v>-0.81504052421176687</v>
      </c>
      <c r="AA44">
        <v>1.2020543394548229</v>
      </c>
      <c r="AB44">
        <v>-0.2850644684707262</v>
      </c>
      <c r="AC44">
        <v>-4.9044529333186856E-2</v>
      </c>
      <c r="AD44">
        <v>6.1692050138072357E-2</v>
      </c>
      <c r="AE44">
        <v>-0.17230481048952409</v>
      </c>
      <c r="AF44">
        <v>0.11414586044486434</v>
      </c>
    </row>
    <row r="45" spans="2:32" outlineLevel="1" x14ac:dyDescent="0.3">
      <c r="B45" t="s">
        <v>487</v>
      </c>
      <c r="C45">
        <v>10.57</v>
      </c>
      <c r="D45">
        <v>21.43</v>
      </c>
      <c r="E45">
        <v>45.57</v>
      </c>
      <c r="F45">
        <v>1.8</v>
      </c>
      <c r="G45">
        <v>3.82</v>
      </c>
      <c r="H45">
        <v>13.97</v>
      </c>
      <c r="I45">
        <v>29.04</v>
      </c>
      <c r="J45">
        <v>138.44</v>
      </c>
      <c r="K45"/>
      <c r="L45"/>
      <c r="M45"/>
      <c r="N45">
        <v>22.693235856928233</v>
      </c>
      <c r="O45">
        <v>22.988360588549476</v>
      </c>
      <c r="P45">
        <v>45.621697675790678</v>
      </c>
      <c r="Q45">
        <v>1.5849250292303814</v>
      </c>
      <c r="R45">
        <v>3.5250989652415798</v>
      </c>
      <c r="S45">
        <v>13.57591312556869</v>
      </c>
      <c r="T45">
        <v>28.509584195061976</v>
      </c>
      <c r="U45">
        <v>133.49520843305135</v>
      </c>
      <c r="V45"/>
      <c r="W45"/>
      <c r="X45"/>
      <c r="Y45">
        <v>1.4756825181950326</v>
      </c>
      <c r="Z45">
        <v>1.6003473081272568</v>
      </c>
      <c r="AA45">
        <v>0.11609777497389256</v>
      </c>
      <c r="AB45">
        <v>0.59709004675706268</v>
      </c>
      <c r="AC45">
        <v>0.59863669957613208</v>
      </c>
      <c r="AD45">
        <v>2.7485985442368133E-3</v>
      </c>
      <c r="AE45">
        <v>1.8710008736777417E-2</v>
      </c>
      <c r="AF45">
        <v>-6.7826218197493168E-2</v>
      </c>
    </row>
    <row r="46" spans="2:32" outlineLevel="1" x14ac:dyDescent="0.3">
      <c r="B46" t="s">
        <v>488</v>
      </c>
      <c r="C46">
        <v>10</v>
      </c>
      <c r="D46">
        <v>19.98</v>
      </c>
      <c r="E46">
        <v>44.62</v>
      </c>
      <c r="F46">
        <v>1.72</v>
      </c>
      <c r="G46">
        <v>3.59</v>
      </c>
      <c r="H46">
        <v>13.29</v>
      </c>
      <c r="I46">
        <v>27.89</v>
      </c>
      <c r="J46">
        <v>129.22999999999999</v>
      </c>
      <c r="K46"/>
      <c r="L46"/>
      <c r="M46"/>
      <c r="N46">
        <v>7.7022217912302064</v>
      </c>
      <c r="O46">
        <v>20.735360876066078</v>
      </c>
      <c r="P46">
        <v>46.395889676343053</v>
      </c>
      <c r="Q46">
        <v>1.704490716317534</v>
      </c>
      <c r="R46">
        <v>3.7520280495045744</v>
      </c>
      <c r="S46">
        <v>13.616782980301208</v>
      </c>
      <c r="T46">
        <v>28.528033260368616</v>
      </c>
      <c r="U46">
        <v>133.46669794332237</v>
      </c>
      <c r="V46"/>
      <c r="W46"/>
      <c r="X46"/>
      <c r="Y46">
        <v>-0.91160091222841344</v>
      </c>
      <c r="Z46">
        <v>-0.36970775983912346</v>
      </c>
      <c r="AA46">
        <v>0.17734207039681904</v>
      </c>
      <c r="AB46">
        <v>9.4851050737604858E-2</v>
      </c>
      <c r="AC46">
        <v>-5.8014219297333955E-2</v>
      </c>
      <c r="AD46">
        <v>-0.21110687721463339</v>
      </c>
      <c r="AE46">
        <v>0.13057166719466728</v>
      </c>
      <c r="AF46">
        <v>0.10843581367328189</v>
      </c>
    </row>
    <row r="47" spans="2:32" outlineLevel="1" x14ac:dyDescent="0.3">
      <c r="B47" t="s">
        <v>489</v>
      </c>
      <c r="C47">
        <v>9.86</v>
      </c>
      <c r="D47">
        <v>20.12</v>
      </c>
      <c r="E47">
        <v>46.11</v>
      </c>
      <c r="F47">
        <v>1.75</v>
      </c>
      <c r="G47">
        <v>3.5</v>
      </c>
      <c r="H47">
        <v>13.05</v>
      </c>
      <c r="I47">
        <v>27.21</v>
      </c>
      <c r="J47">
        <v>126.36</v>
      </c>
      <c r="K47"/>
      <c r="L47"/>
      <c r="M47"/>
      <c r="N47">
        <v>2.8763529841096878</v>
      </c>
      <c r="O47">
        <v>20.876812345125348</v>
      </c>
      <c r="P47">
        <v>45.64909901216857</v>
      </c>
      <c r="Q47">
        <v>1.7548666223069136</v>
      </c>
      <c r="R47">
        <v>3.5301683593270363</v>
      </c>
      <c r="S47">
        <v>13.611526279377387</v>
      </c>
      <c r="T47">
        <v>28.494234700742318</v>
      </c>
      <c r="U47">
        <v>133.47918844758439</v>
      </c>
      <c r="V47"/>
      <c r="W47"/>
      <c r="X47"/>
      <c r="Y47">
        <v>-2.4020295036893091</v>
      </c>
      <c r="Z47">
        <v>4.1939434980238277E-2</v>
      </c>
      <c r="AA47">
        <v>0.16245506440601098</v>
      </c>
      <c r="AB47">
        <v>-8.41596098943935E-2</v>
      </c>
      <c r="AC47">
        <v>0.28481467554781403</v>
      </c>
      <c r="AD47">
        <v>8.533681759677969E-2</v>
      </c>
      <c r="AE47">
        <v>-0.12267229822628628</v>
      </c>
      <c r="AF47">
        <v>-6.6360448430234267E-2</v>
      </c>
    </row>
    <row r="48" spans="2:32" outlineLevel="1" x14ac:dyDescent="0.3">
      <c r="B48" t="s">
        <v>490</v>
      </c>
      <c r="C48">
        <v>10.210000000000001</v>
      </c>
      <c r="D48">
        <v>20.75</v>
      </c>
      <c r="E48">
        <v>45.77</v>
      </c>
      <c r="F48">
        <v>1.76</v>
      </c>
      <c r="G48">
        <v>3.57</v>
      </c>
      <c r="H48">
        <v>13.25</v>
      </c>
      <c r="I48">
        <v>27.67</v>
      </c>
      <c r="J48">
        <v>132.30000000000001</v>
      </c>
      <c r="K48"/>
      <c r="L48"/>
      <c r="M48"/>
      <c r="N48">
        <v>4.8908412109852044</v>
      </c>
      <c r="O48">
        <v>21.503175582106604</v>
      </c>
      <c r="P48">
        <v>45.944894327104556</v>
      </c>
      <c r="Q48">
        <v>1.6152116677799289</v>
      </c>
      <c r="R48">
        <v>3.5000181455121067</v>
      </c>
      <c r="S48">
        <v>13.644518859184821</v>
      </c>
      <c r="T48">
        <v>28.549847977894732</v>
      </c>
      <c r="U48">
        <v>133.48337439612902</v>
      </c>
      <c r="V48"/>
      <c r="W48"/>
      <c r="X48"/>
      <c r="Y48">
        <v>-2.1378639566277253</v>
      </c>
      <c r="Z48">
        <v>8.8327508972055713E-2</v>
      </c>
      <c r="AA48">
        <v>6.8021180388017383E-2</v>
      </c>
      <c r="AB48">
        <v>0.30848435501662252</v>
      </c>
      <c r="AC48">
        <v>0.24257076805838718</v>
      </c>
      <c r="AD48">
        <v>-0.11128802684108866</v>
      </c>
      <c r="AE48">
        <v>3.4913264224538276E-2</v>
      </c>
      <c r="AF48">
        <v>-0.13060040844207643</v>
      </c>
    </row>
    <row r="49" spans="2:32" outlineLevel="1" x14ac:dyDescent="0.3">
      <c r="B49" t="s">
        <v>491</v>
      </c>
      <c r="C49">
        <v>10.11</v>
      </c>
      <c r="D49">
        <v>20.23</v>
      </c>
      <c r="E49">
        <v>44.6</v>
      </c>
      <c r="F49">
        <v>1.71</v>
      </c>
      <c r="G49">
        <v>3.54</v>
      </c>
      <c r="H49">
        <v>13.2</v>
      </c>
      <c r="I49">
        <v>27.9</v>
      </c>
      <c r="J49">
        <v>129.16</v>
      </c>
      <c r="K49"/>
      <c r="L49"/>
      <c r="M49"/>
      <c r="N49">
        <v>3.5705170986479535</v>
      </c>
      <c r="O49">
        <v>21.346134227725088</v>
      </c>
      <c r="P49">
        <v>45.7366968963467</v>
      </c>
      <c r="Q49">
        <v>1.9274035495122814</v>
      </c>
      <c r="R49">
        <v>3.5830121335321272</v>
      </c>
      <c r="S49">
        <v>13.527932866914222</v>
      </c>
      <c r="T49">
        <v>28.497654575623795</v>
      </c>
      <c r="U49">
        <v>133.45391487611738</v>
      </c>
      <c r="V49"/>
      <c r="W49"/>
      <c r="X49"/>
      <c r="Y49">
        <v>-2.9149827735801757</v>
      </c>
      <c r="Z49">
        <v>0.66163055196186638</v>
      </c>
      <c r="AA49">
        <v>0.25067370032831116</v>
      </c>
      <c r="AB49">
        <v>-0.29589279877894142</v>
      </c>
      <c r="AC49">
        <v>0.19038314251852509</v>
      </c>
      <c r="AD49">
        <v>-0.20141847338520574</v>
      </c>
      <c r="AE49">
        <v>-0.2574994671670266</v>
      </c>
      <c r="AF49">
        <v>3.3841709271479142E-2</v>
      </c>
    </row>
    <row r="50" spans="2:32" outlineLevel="1" x14ac:dyDescent="0.3">
      <c r="B50" t="s">
        <v>492</v>
      </c>
      <c r="C50">
        <v>10.78</v>
      </c>
      <c r="D50">
        <v>21.86</v>
      </c>
      <c r="E50">
        <v>49.98</v>
      </c>
      <c r="F50">
        <v>1.94</v>
      </c>
      <c r="G50">
        <v>4.01</v>
      </c>
      <c r="H50">
        <v>16.28</v>
      </c>
      <c r="I50">
        <v>34.71</v>
      </c>
      <c r="J50">
        <v>161.5</v>
      </c>
      <c r="K50"/>
      <c r="L50"/>
      <c r="M50"/>
      <c r="N50">
        <v>8.6707563686032731</v>
      </c>
      <c r="O50">
        <v>20.827860237972448</v>
      </c>
      <c r="P50">
        <v>45.900075678230806</v>
      </c>
      <c r="Q50">
        <v>2.3309109909038663</v>
      </c>
      <c r="R50">
        <v>3.7738151761941356</v>
      </c>
      <c r="S50">
        <v>13.71942360049289</v>
      </c>
      <c r="T50">
        <v>28.55262005679953</v>
      </c>
      <c r="U50">
        <v>133.49192635947054</v>
      </c>
      <c r="V50"/>
      <c r="W50"/>
      <c r="X50"/>
      <c r="Y50">
        <v>-1.0987096196837995</v>
      </c>
      <c r="Z50">
        <v>0.63802673413310862</v>
      </c>
      <c r="AA50">
        <v>4.4207281337101688E-2</v>
      </c>
      <c r="AB50">
        <v>-0.38861502873227138</v>
      </c>
      <c r="AC50">
        <v>-0.46293663384148426</v>
      </c>
      <c r="AD50">
        <v>0.2394878775468432</v>
      </c>
      <c r="AE50">
        <v>0.36933619588258704</v>
      </c>
      <c r="AF50">
        <v>1.4325012211455204E-2</v>
      </c>
    </row>
    <row r="51" spans="2:32" outlineLevel="1" x14ac:dyDescent="0.3">
      <c r="B51" t="s">
        <v>493</v>
      </c>
      <c r="C51">
        <v>10.37</v>
      </c>
      <c r="D51">
        <v>21.14</v>
      </c>
      <c r="E51">
        <v>47.6</v>
      </c>
      <c r="F51">
        <v>1.84</v>
      </c>
      <c r="G51">
        <v>3.86</v>
      </c>
      <c r="H51">
        <v>14.96</v>
      </c>
      <c r="I51">
        <v>31.32</v>
      </c>
      <c r="J51">
        <v>144.22</v>
      </c>
      <c r="K51"/>
      <c r="L51"/>
      <c r="M51"/>
      <c r="N51">
        <v>9.7865687565264174</v>
      </c>
      <c r="O51">
        <v>17.627389915766834</v>
      </c>
      <c r="P51">
        <v>45.546396244405905</v>
      </c>
      <c r="Q51">
        <v>1.9777077695669838</v>
      </c>
      <c r="R51">
        <v>3.5704612240024218</v>
      </c>
      <c r="S51">
        <v>13.52054619590549</v>
      </c>
      <c r="T51">
        <v>28.549518658548294</v>
      </c>
      <c r="U51">
        <v>133.48212311682695</v>
      </c>
      <c r="V51"/>
      <c r="W51"/>
      <c r="X51"/>
      <c r="Y51">
        <v>1.9883631275488256</v>
      </c>
      <c r="Z51">
        <v>-0.90829154643056209</v>
      </c>
      <c r="AA51">
        <v>-0.7098664405938</v>
      </c>
      <c r="AB51">
        <v>-0.95427158909481269</v>
      </c>
      <c r="AC51">
        <v>-2.7643635884766437E-2</v>
      </c>
      <c r="AD51">
        <v>5.6873437839848523E-2</v>
      </c>
      <c r="AE51">
        <v>-0.28743545734829923</v>
      </c>
      <c r="AF51">
        <v>-4.3054593187012387E-2</v>
      </c>
    </row>
    <row r="52" spans="2:32" outlineLevel="1" x14ac:dyDescent="0.3">
      <c r="B52" t="s">
        <v>494</v>
      </c>
      <c r="C52">
        <v>10.17</v>
      </c>
      <c r="D52">
        <v>20.59</v>
      </c>
      <c r="E52">
        <v>44.96</v>
      </c>
      <c r="F52">
        <v>1.73</v>
      </c>
      <c r="G52">
        <v>3.48</v>
      </c>
      <c r="H52">
        <v>13.04</v>
      </c>
      <c r="I52">
        <v>27.24</v>
      </c>
      <c r="J52">
        <v>127.23</v>
      </c>
      <c r="K52"/>
      <c r="L52"/>
      <c r="M52"/>
      <c r="N52">
        <v>8.7057399125669761</v>
      </c>
      <c r="O52">
        <v>20.92623461359879</v>
      </c>
      <c r="P52">
        <v>45.985119789361455</v>
      </c>
      <c r="Q52">
        <v>2.0681879022931535</v>
      </c>
      <c r="R52">
        <v>3.727294729974127</v>
      </c>
      <c r="S52">
        <v>13.61616656719907</v>
      </c>
      <c r="T52">
        <v>28.517758511234188</v>
      </c>
      <c r="U52">
        <v>133.4930297833958</v>
      </c>
      <c r="V52"/>
      <c r="W52"/>
      <c r="X52"/>
      <c r="Y52">
        <v>-1.0254963089949451</v>
      </c>
      <c r="Z52">
        <v>0.4903359504323333</v>
      </c>
      <c r="AA52">
        <v>-0.13275532372690957</v>
      </c>
      <c r="AB52">
        <v>-0.25269229579803038</v>
      </c>
      <c r="AC52">
        <v>-2.173182573967555E-2</v>
      </c>
      <c r="AD52">
        <v>0.1362555890245109</v>
      </c>
      <c r="AE52">
        <v>0.20713539871952447</v>
      </c>
      <c r="AF52">
        <v>6.0123314907802733E-2</v>
      </c>
    </row>
    <row r="53" spans="2:32" outlineLevel="1" x14ac:dyDescent="0.3">
      <c r="B53" t="s">
        <v>495</v>
      </c>
      <c r="C53">
        <v>10.18</v>
      </c>
      <c r="D53">
        <v>20.43</v>
      </c>
      <c r="E53">
        <v>45.54</v>
      </c>
      <c r="F53">
        <v>1.76</v>
      </c>
      <c r="G53">
        <v>3.61</v>
      </c>
      <c r="H53">
        <v>13.29</v>
      </c>
      <c r="I53">
        <v>27.93</v>
      </c>
      <c r="J53">
        <v>130.38</v>
      </c>
      <c r="K53"/>
      <c r="L53"/>
      <c r="M53"/>
      <c r="N53">
        <v>8.7863883835305145</v>
      </c>
      <c r="O53">
        <v>20.511906484255981</v>
      </c>
      <c r="P53">
        <v>45.333355386393229</v>
      </c>
      <c r="Q53">
        <v>1.4536939039466583</v>
      </c>
      <c r="R53">
        <v>3.4491316172966187</v>
      </c>
      <c r="S53">
        <v>13.729603632838987</v>
      </c>
      <c r="T53">
        <v>28.54904927183761</v>
      </c>
      <c r="U53">
        <v>133.48270904836576</v>
      </c>
      <c r="V53"/>
      <c r="W53"/>
      <c r="X53"/>
      <c r="Y53">
        <v>3.970824156916946E-2</v>
      </c>
      <c r="Z53">
        <v>-0.44087400061681764</v>
      </c>
      <c r="AA53">
        <v>0.30632513284827656</v>
      </c>
      <c r="AB53">
        <v>0.41031881737634651</v>
      </c>
      <c r="AC53">
        <v>9.5325544861725453E-2</v>
      </c>
      <c r="AD53">
        <v>0.16358833994956204</v>
      </c>
      <c r="AE53">
        <v>-0.12344469355470791</v>
      </c>
      <c r="AF53">
        <v>-0.23427872844512285</v>
      </c>
    </row>
    <row r="54" spans="2:32" outlineLevel="1" x14ac:dyDescent="0.3">
      <c r="B54" t="s">
        <v>496</v>
      </c>
      <c r="C54">
        <v>10.16</v>
      </c>
      <c r="D54">
        <v>20.41</v>
      </c>
      <c r="E54">
        <v>44.99</v>
      </c>
      <c r="F54">
        <v>1.71</v>
      </c>
      <c r="G54">
        <v>3.53</v>
      </c>
      <c r="H54">
        <v>13.13</v>
      </c>
      <c r="I54">
        <v>27.9</v>
      </c>
      <c r="J54">
        <v>129.56</v>
      </c>
      <c r="K54"/>
      <c r="L54"/>
      <c r="M54"/>
      <c r="N54">
        <v>16.089549511706359</v>
      </c>
      <c r="O54">
        <v>20.597607898797147</v>
      </c>
      <c r="P54">
        <v>45.678513235944024</v>
      </c>
      <c r="Q54">
        <v>1.6437048268093148</v>
      </c>
      <c r="R54">
        <v>3.6795224036383694</v>
      </c>
      <c r="S54">
        <v>13.440759243025342</v>
      </c>
      <c r="T54">
        <v>28.530862191140582</v>
      </c>
      <c r="U54">
        <v>133.4863070576985</v>
      </c>
      <c r="V54"/>
      <c r="W54"/>
      <c r="X54"/>
      <c r="Y54">
        <v>1.8014507852884756</v>
      </c>
      <c r="Z54">
        <v>0.49811228513396866</v>
      </c>
      <c r="AA54">
        <v>-0.64733656841088349</v>
      </c>
      <c r="AB54">
        <v>5.3321816713192527E-2</v>
      </c>
      <c r="AC54">
        <v>0.32341132427550384</v>
      </c>
      <c r="AD54">
        <v>-8.6225771263859469E-2</v>
      </c>
      <c r="AE54">
        <v>-0.21342086254714016</v>
      </c>
      <c r="AF54">
        <v>0.1006082189012769</v>
      </c>
    </row>
    <row r="55" spans="2:32" outlineLevel="1" x14ac:dyDescent="0.3">
      <c r="B55" t="s">
        <v>497</v>
      </c>
      <c r="C55">
        <v>10.36</v>
      </c>
      <c r="D55">
        <v>20.81</v>
      </c>
      <c r="E55">
        <v>46.72</v>
      </c>
      <c r="F55">
        <v>1.79</v>
      </c>
      <c r="G55">
        <v>3.77</v>
      </c>
      <c r="H55">
        <v>13.91</v>
      </c>
      <c r="I55">
        <v>29.2</v>
      </c>
      <c r="J55">
        <v>134.35</v>
      </c>
      <c r="K55"/>
      <c r="L55"/>
      <c r="M55"/>
      <c r="N55">
        <v>5.7998338478269211</v>
      </c>
      <c r="O55">
        <v>20.256665494690075</v>
      </c>
      <c r="P55">
        <v>45.966137381297806</v>
      </c>
      <c r="Q55">
        <v>1.6114489155501825</v>
      </c>
      <c r="R55">
        <v>3.5031394029157186</v>
      </c>
      <c r="S55">
        <v>13.810296584609299</v>
      </c>
      <c r="T55">
        <v>28.550682012298648</v>
      </c>
      <c r="U55">
        <v>133.50304341675835</v>
      </c>
      <c r="V55"/>
      <c r="W55"/>
      <c r="X55"/>
      <c r="Y55">
        <v>-0.80892203584339373</v>
      </c>
      <c r="Z55">
        <v>-0.93200802024675033</v>
      </c>
      <c r="AA55">
        <v>0.23639589844647491</v>
      </c>
      <c r="AB55">
        <v>0.25582442205527473</v>
      </c>
      <c r="AC55">
        <v>2.4069263865143325E-2</v>
      </c>
      <c r="AD55">
        <v>0.2399246726492022</v>
      </c>
      <c r="AE55">
        <v>0.29846197064562591</v>
      </c>
      <c r="AF55">
        <v>-0.22892629314011645</v>
      </c>
    </row>
    <row r="56" spans="2:32" outlineLevel="1" x14ac:dyDescent="0.3">
      <c r="B56" t="s">
        <v>498</v>
      </c>
      <c r="C56">
        <v>10.23</v>
      </c>
      <c r="D56">
        <v>20.69</v>
      </c>
      <c r="E56">
        <v>46.05</v>
      </c>
      <c r="F56">
        <v>1.81</v>
      </c>
      <c r="G56">
        <v>3.77</v>
      </c>
      <c r="H56">
        <v>14.25</v>
      </c>
      <c r="I56">
        <v>29.67</v>
      </c>
      <c r="J56">
        <v>139.33000000000001</v>
      </c>
      <c r="K56"/>
      <c r="L56"/>
      <c r="M56"/>
      <c r="N56">
        <v>11.06687901151162</v>
      </c>
      <c r="O56">
        <v>19.834842520527999</v>
      </c>
      <c r="P56">
        <v>45.983769895779972</v>
      </c>
      <c r="Q56">
        <v>1.6874498024974418</v>
      </c>
      <c r="R56">
        <v>3.55646068927107</v>
      </c>
      <c r="S56">
        <v>13.504723328565461</v>
      </c>
      <c r="T56">
        <v>28.55769365396365</v>
      </c>
      <c r="U56">
        <v>133.48191892186921</v>
      </c>
      <c r="V56"/>
      <c r="W56"/>
      <c r="X56"/>
      <c r="Y56">
        <v>0.79065356403379095</v>
      </c>
      <c r="Z56">
        <v>-0.25488589736108919</v>
      </c>
      <c r="AA56">
        <v>-0.55008310789367509</v>
      </c>
      <c r="AB56">
        <v>-0.19930388107237645</v>
      </c>
      <c r="AC56">
        <v>0.26449750485206042</v>
      </c>
      <c r="AD56">
        <v>-0.2260339294024245</v>
      </c>
      <c r="AE56">
        <v>-0.1423009334298731</v>
      </c>
      <c r="AF56">
        <v>-2.6038828197469471E-2</v>
      </c>
    </row>
    <row r="57" spans="2:32" outlineLevel="1" x14ac:dyDescent="0.3">
      <c r="B57" t="s">
        <v>499</v>
      </c>
      <c r="C57">
        <v>10.38</v>
      </c>
      <c r="D57">
        <v>21.04</v>
      </c>
      <c r="E57">
        <v>46.63</v>
      </c>
      <c r="F57">
        <v>1.78</v>
      </c>
      <c r="G57">
        <v>3.59</v>
      </c>
      <c r="H57">
        <v>13.45</v>
      </c>
      <c r="I57">
        <v>28.33</v>
      </c>
      <c r="J57">
        <v>130.25</v>
      </c>
      <c r="K57"/>
      <c r="L57"/>
      <c r="M57"/>
      <c r="N57">
        <v>3.8250288070372092</v>
      </c>
      <c r="O57">
        <v>20.582442863507033</v>
      </c>
      <c r="P57">
        <v>45.957640369631868</v>
      </c>
      <c r="Q57">
        <v>2.3330096430671956</v>
      </c>
      <c r="R57">
        <v>3.7420459067207936</v>
      </c>
      <c r="S57">
        <v>13.680792966354419</v>
      </c>
      <c r="T57">
        <v>28.559554645461368</v>
      </c>
      <c r="U57">
        <v>133.48673863784529</v>
      </c>
      <c r="V57"/>
      <c r="W57"/>
      <c r="X57"/>
      <c r="Y57">
        <v>-2.243900026375822</v>
      </c>
      <c r="Z57">
        <v>0.44518779613159576</v>
      </c>
      <c r="AA57">
        <v>-9.4159936360672103E-2</v>
      </c>
      <c r="AB57">
        <v>-0.51005183198225013</v>
      </c>
      <c r="AC57">
        <v>-0.42939397122545331</v>
      </c>
      <c r="AD57">
        <v>0.13277873171983395</v>
      </c>
      <c r="AE57">
        <v>0.28011120758048186</v>
      </c>
      <c r="AF57">
        <v>1.1307900263285896E-2</v>
      </c>
    </row>
    <row r="58" spans="2:32" outlineLevel="1" x14ac:dyDescent="0.3">
      <c r="B58" t="s">
        <v>500</v>
      </c>
      <c r="C58">
        <v>9.7799999999999994</v>
      </c>
      <c r="D58">
        <v>19.32</v>
      </c>
      <c r="E58">
        <v>43.18</v>
      </c>
      <c r="F58">
        <v>1.71</v>
      </c>
      <c r="G58">
        <v>3.46</v>
      </c>
      <c r="H58">
        <v>12.97</v>
      </c>
      <c r="I58">
        <v>27.23</v>
      </c>
      <c r="J58">
        <v>125.38</v>
      </c>
      <c r="K58"/>
      <c r="L58"/>
      <c r="M58"/>
      <c r="N58">
        <v>2.7477173390405722</v>
      </c>
      <c r="O58">
        <v>20.675132882874447</v>
      </c>
      <c r="P58">
        <v>45.372183094485806</v>
      </c>
      <c r="Q58">
        <v>1.9006220356971688</v>
      </c>
      <c r="R58">
        <v>3.6970915300469924</v>
      </c>
      <c r="S58">
        <v>13.560655971584787</v>
      </c>
      <c r="T58">
        <v>28.598075119516356</v>
      </c>
      <c r="U58">
        <v>133.49392729475457</v>
      </c>
      <c r="V58"/>
      <c r="W58"/>
      <c r="X58"/>
      <c r="Y58">
        <v>-1.6546381139211872</v>
      </c>
      <c r="Z58">
        <v>0.51874702646408966</v>
      </c>
      <c r="AA58">
        <v>-0.76643077932439996</v>
      </c>
      <c r="AB58">
        <v>6.2105296841072084E-2</v>
      </c>
      <c r="AC58">
        <v>-0.23668967866234758</v>
      </c>
      <c r="AD58">
        <v>0.11858311054264187</v>
      </c>
      <c r="AE58">
        <v>-8.630414846387785E-2</v>
      </c>
      <c r="AF58">
        <v>-1.1245964593461215E-2</v>
      </c>
    </row>
    <row r="59" spans="2:32" x14ac:dyDescent="0.3">
      <c r="K59"/>
      <c r="L59"/>
      <c r="M59"/>
      <c r="N59">
        <v>0.89102688418496534</v>
      </c>
      <c r="O59">
        <v>21.132004894665872</v>
      </c>
      <c r="P59">
        <v>46.201563231466636</v>
      </c>
      <c r="Q59">
        <v>1.2703667344096539</v>
      </c>
      <c r="R59">
        <v>3.6434259523551198</v>
      </c>
      <c r="S59">
        <v>13.749526903627324</v>
      </c>
      <c r="T59">
        <v>28.471565680754892</v>
      </c>
      <c r="U59">
        <v>133.48304143351081</v>
      </c>
      <c r="V59"/>
      <c r="W59"/>
      <c r="X59"/>
      <c r="Y59">
        <v>-2.6083472889336079</v>
      </c>
      <c r="Z59">
        <v>-1.1606827795655641</v>
      </c>
      <c r="AA59">
        <v>0.67060860219871765</v>
      </c>
      <c r="AB59">
        <v>0.69657567136764564</v>
      </c>
      <c r="AC59">
        <v>0.2551135752743986</v>
      </c>
      <c r="AD59">
        <v>0.14842319603899873</v>
      </c>
      <c r="AE59">
        <v>0.18331133624015206</v>
      </c>
      <c r="AF59">
        <v>-1.5924570768722834E-2</v>
      </c>
    </row>
    <row r="60" spans="2:32" x14ac:dyDescent="0.3">
      <c r="K60"/>
      <c r="L60"/>
      <c r="M60"/>
      <c r="N60">
        <v>4.0612280250986146</v>
      </c>
      <c r="O60">
        <v>19.911837620720394</v>
      </c>
      <c r="P60">
        <v>44.670472860429989</v>
      </c>
      <c r="Q60">
        <v>1.6273126651895553</v>
      </c>
      <c r="R60">
        <v>3.8932662908195619</v>
      </c>
      <c r="S60">
        <v>13.678552978805916</v>
      </c>
      <c r="T60">
        <v>28.490533166634503</v>
      </c>
      <c r="U60">
        <v>133.45752340632129</v>
      </c>
      <c r="V60"/>
      <c r="W60"/>
      <c r="X60"/>
      <c r="Y60">
        <v>-0.37364381340647379</v>
      </c>
      <c r="Z60">
        <v>-0.32312883464096925</v>
      </c>
      <c r="AA60">
        <v>0.47024843456940213</v>
      </c>
      <c r="AB60">
        <v>0.31159024101516136</v>
      </c>
      <c r="AC60">
        <v>-0.57772609659818763</v>
      </c>
      <c r="AD60">
        <v>0.53701817629545001</v>
      </c>
      <c r="AE60">
        <v>-0.37077618934630474</v>
      </c>
      <c r="AF60">
        <v>0.14267615774056658</v>
      </c>
    </row>
    <row r="61" spans="2:32" x14ac:dyDescent="0.3">
      <c r="K61"/>
      <c r="L61"/>
      <c r="M61"/>
      <c r="N61">
        <v>6.2827469367647186</v>
      </c>
      <c r="O61">
        <v>18.576113290222093</v>
      </c>
      <c r="P61">
        <v>45.482062814137834</v>
      </c>
      <c r="Q61">
        <v>1.2750320780898599</v>
      </c>
      <c r="R61">
        <v>3.9226734105999221</v>
      </c>
      <c r="S61">
        <v>13.627938640960583</v>
      </c>
      <c r="T61">
        <v>28.553153351415368</v>
      </c>
      <c r="U61">
        <v>133.49018065033519</v>
      </c>
      <c r="V61"/>
      <c r="W61"/>
      <c r="X61"/>
      <c r="Y61">
        <v>1.8561128368341773</v>
      </c>
      <c r="Z61">
        <v>-1.6591857862412855</v>
      </c>
      <c r="AA61">
        <v>-0.52537701313913843</v>
      </c>
      <c r="AB61">
        <v>0.55582696083875649</v>
      </c>
      <c r="AC61">
        <v>-0.40808575269043923</v>
      </c>
      <c r="AD61">
        <v>0.35562599504574932</v>
      </c>
      <c r="AE61">
        <v>-0.10292452605981381</v>
      </c>
      <c r="AF61">
        <v>0.1550632006872614</v>
      </c>
    </row>
    <row r="62" spans="2:32" x14ac:dyDescent="0.3">
      <c r="K62"/>
      <c r="L62"/>
      <c r="M62"/>
      <c r="N62">
        <v>11.045231555170369</v>
      </c>
      <c r="O62">
        <v>18.607020499935601</v>
      </c>
      <c r="P62">
        <v>46.245437428499258</v>
      </c>
      <c r="Q62">
        <v>2.106906442174278</v>
      </c>
      <c r="R62">
        <v>3.5835790518725115</v>
      </c>
      <c r="S62">
        <v>13.74752520233069</v>
      </c>
      <c r="T62">
        <v>28.545183089411221</v>
      </c>
      <c r="U62">
        <v>133.47069246140975</v>
      </c>
      <c r="V62"/>
      <c r="W62"/>
      <c r="X62"/>
      <c r="Y62">
        <v>0.99164938171327199</v>
      </c>
      <c r="Z62">
        <v>-1.0729625695264873</v>
      </c>
      <c r="AA62">
        <v>0.35689857047363721</v>
      </c>
      <c r="AB62">
        <v>-0.81058428581877451</v>
      </c>
      <c r="AC62">
        <v>-0.30700572562074718</v>
      </c>
      <c r="AD62">
        <v>-2.5735725711531428E-2</v>
      </c>
      <c r="AE62">
        <v>0.2050919735832013</v>
      </c>
      <c r="AF62">
        <v>-0.10773305954483794</v>
      </c>
    </row>
    <row r="63" spans="2:32" x14ac:dyDescent="0.3">
      <c r="K63"/>
      <c r="L63"/>
      <c r="M63"/>
      <c r="N63">
        <v>25.884077164012702</v>
      </c>
      <c r="O63">
        <v>22.287008027224019</v>
      </c>
      <c r="P63">
        <v>47.419587924975758</v>
      </c>
      <c r="Q63">
        <v>1.7628207167284144</v>
      </c>
      <c r="R63">
        <v>3.7083833028171678</v>
      </c>
      <c r="S63">
        <v>13.582013297217499</v>
      </c>
      <c r="T63">
        <v>28.507006950947151</v>
      </c>
      <c r="U63">
        <v>133.46984879388467</v>
      </c>
      <c r="V63"/>
      <c r="W63"/>
      <c r="X63"/>
      <c r="Y63">
        <v>1.9794715041612072</v>
      </c>
      <c r="Z63">
        <v>0.54668641077001712</v>
      </c>
      <c r="AA63">
        <v>0.4505914230579473</v>
      </c>
      <c r="AB63">
        <v>0.11537586394441632</v>
      </c>
      <c r="AC63">
        <v>0.42884967963622012</v>
      </c>
      <c r="AD63">
        <v>-0.63826101429712212</v>
      </c>
      <c r="AE63">
        <v>0.51133136821648362</v>
      </c>
      <c r="AF63">
        <v>0.14994305991007734</v>
      </c>
    </row>
    <row r="64" spans="2:32" x14ac:dyDescent="0.3">
      <c r="K64"/>
      <c r="L64"/>
      <c r="M64"/>
      <c r="N64">
        <v>19.676101092829526</v>
      </c>
      <c r="O64">
        <v>22.981284472705624</v>
      </c>
      <c r="P64">
        <v>45.638747338191457</v>
      </c>
      <c r="Q64">
        <v>2.0149657637902259</v>
      </c>
      <c r="R64">
        <v>3.7258314359014806</v>
      </c>
      <c r="S64">
        <v>13.680390701898379</v>
      </c>
      <c r="T64">
        <v>28.658337111099424</v>
      </c>
      <c r="U64">
        <v>133.48596177309761</v>
      </c>
      <c r="V64"/>
      <c r="W64"/>
      <c r="X64"/>
      <c r="Y64">
        <v>0.86045395765688082</v>
      </c>
      <c r="Z64">
        <v>2.006914500560594</v>
      </c>
      <c r="AA64">
        <v>-0.16209024565068025</v>
      </c>
      <c r="AB64">
        <v>0.60039310052159034</v>
      </c>
      <c r="AC64">
        <v>-0.51340251707255125</v>
      </c>
      <c r="AD64">
        <v>-0.12296675444580613</v>
      </c>
      <c r="AE64">
        <v>0.27985075879506827</v>
      </c>
      <c r="AF64">
        <v>-6.8583071898052364E-2</v>
      </c>
    </row>
    <row r="65" spans="11:32" x14ac:dyDescent="0.3">
      <c r="K65"/>
      <c r="L65"/>
      <c r="M65"/>
      <c r="N65">
        <v>3.6327408797719745</v>
      </c>
      <c r="O65">
        <v>21.265731983684432</v>
      </c>
      <c r="P65">
        <v>45.861488609489051</v>
      </c>
      <c r="Q65">
        <v>1.3724827066244469</v>
      </c>
      <c r="R65">
        <v>3.8030536353135362</v>
      </c>
      <c r="S65">
        <v>13.612423684468579</v>
      </c>
      <c r="T65">
        <v>28.582755661765397</v>
      </c>
      <c r="U65">
        <v>133.50543585296958</v>
      </c>
      <c r="V65"/>
      <c r="W65"/>
      <c r="X65"/>
      <c r="Y65">
        <v>-1.2240474475634744</v>
      </c>
      <c r="Z65">
        <v>-0.2387237210592153</v>
      </c>
      <c r="AA65">
        <v>-0.63315234462195391</v>
      </c>
      <c r="AB65">
        <v>0.92021112014153827</v>
      </c>
      <c r="AC65">
        <v>-8.0717307249009412E-2</v>
      </c>
      <c r="AD65">
        <v>0.12514398323113343</v>
      </c>
      <c r="AE65">
        <v>0.14865686151905594</v>
      </c>
      <c r="AF65">
        <v>6.5600779773589996E-2</v>
      </c>
    </row>
    <row r="66" spans="11:32" x14ac:dyDescent="0.3">
      <c r="K66"/>
      <c r="L66"/>
      <c r="M66"/>
      <c r="N66">
        <v>16.752400053106236</v>
      </c>
      <c r="O66">
        <v>18.406956386555244</v>
      </c>
      <c r="P66">
        <v>46.395888702575249</v>
      </c>
      <c r="Q66">
        <v>1.6269072088672241</v>
      </c>
      <c r="R66">
        <v>3.6897805011139022</v>
      </c>
      <c r="S66">
        <v>13.665228680088298</v>
      </c>
      <c r="T66">
        <v>28.525731711805712</v>
      </c>
      <c r="U66">
        <v>133.45897003101501</v>
      </c>
      <c r="V66"/>
      <c r="W66"/>
      <c r="X66"/>
      <c r="Y66">
        <v>3.2368454685741175</v>
      </c>
      <c r="Z66">
        <v>-1.6205232371005986</v>
      </c>
      <c r="AA66">
        <v>0.33173535172397672</v>
      </c>
      <c r="AB66">
        <v>-0.32043411981506459</v>
      </c>
      <c r="AC66">
        <v>-0.14225007345185556</v>
      </c>
      <c r="AD66">
        <v>-0.19301644055694925</v>
      </c>
      <c r="AE66">
        <v>4.6686244609450478E-2</v>
      </c>
      <c r="AF66">
        <v>4.1404538065469419E-2</v>
      </c>
    </row>
    <row r="67" spans="11:32" x14ac:dyDescent="0.3">
      <c r="K67"/>
      <c r="L67"/>
      <c r="M67"/>
      <c r="N67">
        <v>4.9274813016868677</v>
      </c>
      <c r="O67">
        <v>20.182992921602509</v>
      </c>
      <c r="P67">
        <v>46.072756522772167</v>
      </c>
      <c r="Q67">
        <v>1.9852748857850417</v>
      </c>
      <c r="R67">
        <v>3.7611754298851161</v>
      </c>
      <c r="S67">
        <v>13.685949475137841</v>
      </c>
      <c r="T67">
        <v>28.504723314205474</v>
      </c>
      <c r="U67">
        <v>133.47848953542794</v>
      </c>
      <c r="V67"/>
      <c r="W67"/>
      <c r="X67"/>
      <c r="Y67">
        <v>-1.4396174831742905</v>
      </c>
      <c r="Z67">
        <v>-0.36306278774800804</v>
      </c>
      <c r="AA67">
        <v>0.25533029196553297</v>
      </c>
      <c r="AB67">
        <v>-0.27849226645015562</v>
      </c>
      <c r="AC67">
        <v>-0.2159832300786465</v>
      </c>
      <c r="AD67">
        <v>0.15071148214257635</v>
      </c>
      <c r="AE67">
        <v>0.19726841310383703</v>
      </c>
      <c r="AF67">
        <v>7.095322008767925E-2</v>
      </c>
    </row>
    <row r="68" spans="11:32" x14ac:dyDescent="0.3">
      <c r="K68"/>
      <c r="L68"/>
      <c r="M68"/>
      <c r="N68">
        <v>5.3000182763207144</v>
      </c>
      <c r="O68">
        <v>19.751039659579309</v>
      </c>
      <c r="P68">
        <v>46.015044190834033</v>
      </c>
      <c r="Q68">
        <v>1.9319653373836769</v>
      </c>
      <c r="R68">
        <v>3.5833172069954475</v>
      </c>
      <c r="S68">
        <v>13.583910950590012</v>
      </c>
      <c r="T68">
        <v>28.494505999609746</v>
      </c>
      <c r="U68">
        <v>133.47530217119288</v>
      </c>
      <c r="V68"/>
      <c r="W68"/>
      <c r="X68"/>
      <c r="Y68">
        <v>-1.2119684069470513</v>
      </c>
      <c r="Z68">
        <v>-0.4005198236682439</v>
      </c>
      <c r="AA68">
        <v>2.3038280295902908E-2</v>
      </c>
      <c r="AB68">
        <v>-0.56968472900846734</v>
      </c>
      <c r="AC68">
        <v>0.18874510214441592</v>
      </c>
      <c r="AD68">
        <v>-2.2487205489768597E-2</v>
      </c>
      <c r="AE68">
        <v>-5.2913588404637946E-2</v>
      </c>
      <c r="AF68">
        <v>-7.3724332034639378E-4</v>
      </c>
    </row>
    <row r="69" spans="11:32" x14ac:dyDescent="0.3">
      <c r="K69"/>
      <c r="L69"/>
      <c r="M69"/>
      <c r="N69">
        <v>6.7942584981852221</v>
      </c>
      <c r="O69">
        <v>20.106545540282099</v>
      </c>
      <c r="P69">
        <v>46.418903789303286</v>
      </c>
      <c r="Q69">
        <v>2.1881341599047048</v>
      </c>
      <c r="R69">
        <v>3.614487544566388</v>
      </c>
      <c r="S69">
        <v>13.641647064771552</v>
      </c>
      <c r="T69">
        <v>28.593215087943083</v>
      </c>
      <c r="U69">
        <v>133.44083255709924</v>
      </c>
      <c r="V69"/>
      <c r="W69"/>
      <c r="X69"/>
      <c r="Y69">
        <v>-1.4399630911998755</v>
      </c>
      <c r="Z69">
        <v>-9.1645440507503895E-2</v>
      </c>
      <c r="AA69">
        <v>0.30791064060339046</v>
      </c>
      <c r="AB69">
        <v>-0.66734026460738705</v>
      </c>
      <c r="AC69">
        <v>-0.42948014677512986</v>
      </c>
      <c r="AD69">
        <v>-0.52767594112282312</v>
      </c>
      <c r="AE69">
        <v>5.7923633246258599E-2</v>
      </c>
      <c r="AF69">
        <v>-3.2140559345324032E-2</v>
      </c>
    </row>
    <row r="70" spans="11:32" x14ac:dyDescent="0.3">
      <c r="K70"/>
      <c r="L70"/>
      <c r="M70"/>
      <c r="N70">
        <v>25.205436221430425</v>
      </c>
      <c r="O70">
        <v>21.223259232071804</v>
      </c>
      <c r="P70">
        <v>45.494024326814156</v>
      </c>
      <c r="Q70">
        <v>1.5827867072221036</v>
      </c>
      <c r="R70">
        <v>3.5309834374352707</v>
      </c>
      <c r="S70">
        <v>13.60144247621913</v>
      </c>
      <c r="T70">
        <v>28.677410239997819</v>
      </c>
      <c r="U70">
        <v>133.41514897152814</v>
      </c>
      <c r="V70"/>
      <c r="W70"/>
      <c r="X70"/>
      <c r="Y70">
        <v>3.6813449407226044</v>
      </c>
      <c r="Z70">
        <v>0.81476070100663689</v>
      </c>
      <c r="AA70">
        <v>0.42615244835637944</v>
      </c>
      <c r="AB70">
        <v>0.4288159470561686</v>
      </c>
      <c r="AC70">
        <v>-0.50299427361371496</v>
      </c>
      <c r="AD70">
        <v>-0.79365522438520952</v>
      </c>
      <c r="AE70">
        <v>-0.42264402478750462</v>
      </c>
      <c r="AF70">
        <v>-0.1374704539370647</v>
      </c>
    </row>
    <row r="71" spans="11:32" x14ac:dyDescent="0.3">
      <c r="K71"/>
      <c r="L71"/>
      <c r="M71"/>
      <c r="N71">
        <v>15.18102511685035</v>
      </c>
      <c r="O71">
        <v>21.197669165662539</v>
      </c>
      <c r="P71">
        <v>46.025950852029858</v>
      </c>
      <c r="Q71">
        <v>0.83004133852062167</v>
      </c>
      <c r="R71">
        <v>3.7598243225910535</v>
      </c>
      <c r="S71">
        <v>13.61558915366003</v>
      </c>
      <c r="T71">
        <v>28.572386242971149</v>
      </c>
      <c r="U71">
        <v>133.46159697891548</v>
      </c>
      <c r="V71"/>
      <c r="W71"/>
      <c r="X71"/>
      <c r="Y71">
        <v>2.1238269618034682</v>
      </c>
      <c r="Z71">
        <v>-0.87042933807558687</v>
      </c>
      <c r="AA71">
        <v>0.15463743732771185</v>
      </c>
      <c r="AB71">
        <v>1.4084165291662423</v>
      </c>
      <c r="AC71">
        <v>1.7610413499468541E-2</v>
      </c>
      <c r="AD71">
        <v>-0.30702428423222178</v>
      </c>
      <c r="AE71">
        <v>-0.11078668985049323</v>
      </c>
      <c r="AF71">
        <v>8.2373371376100346E-2</v>
      </c>
    </row>
    <row r="72" spans="11:32" x14ac:dyDescent="0.3">
      <c r="K72"/>
      <c r="L72"/>
      <c r="M72"/>
      <c r="N72">
        <v>5.7753390395960809</v>
      </c>
      <c r="O72">
        <v>21.277182099460397</v>
      </c>
      <c r="P72">
        <v>45.507480089351866</v>
      </c>
      <c r="Q72">
        <v>1.944913755715552</v>
      </c>
      <c r="R72">
        <v>3.6463889162481964</v>
      </c>
      <c r="S72">
        <v>13.610069956740185</v>
      </c>
      <c r="T72">
        <v>28.555858332484537</v>
      </c>
      <c r="U72">
        <v>133.45675483493088</v>
      </c>
      <c r="V72"/>
      <c r="W72"/>
      <c r="X72"/>
      <c r="Y72">
        <v>-1.9096646941474111</v>
      </c>
      <c r="Z72">
        <v>0.70565918022595531</v>
      </c>
      <c r="AA72">
        <v>0.21240452475675159</v>
      </c>
      <c r="AB72">
        <v>-5.195211973732649E-2</v>
      </c>
      <c r="AC72">
        <v>-0.23850983215053823</v>
      </c>
      <c r="AD72">
        <v>-0.10690659763475541</v>
      </c>
      <c r="AE72">
        <v>-0.16781587621100669</v>
      </c>
      <c r="AF72">
        <v>-1.1117119666932372E-2</v>
      </c>
    </row>
    <row r="73" spans="11:32" x14ac:dyDescent="0.3">
      <c r="K73"/>
      <c r="L73"/>
      <c r="M73"/>
      <c r="N73">
        <v>3.0150811224282439</v>
      </c>
      <c r="O73">
        <v>19.582230025009661</v>
      </c>
      <c r="P73">
        <v>46.138049389881971</v>
      </c>
      <c r="Q73">
        <v>2.2586252152891375</v>
      </c>
      <c r="R73">
        <v>3.5983675157234378</v>
      </c>
      <c r="S73">
        <v>13.436979423101555</v>
      </c>
      <c r="T73">
        <v>28.491084324993622</v>
      </c>
      <c r="U73">
        <v>133.48537499563025</v>
      </c>
      <c r="V73"/>
      <c r="W73"/>
      <c r="X73"/>
      <c r="Y73">
        <v>-2.0739772490224508</v>
      </c>
      <c r="Z73">
        <v>0.17092164856967162</v>
      </c>
      <c r="AA73">
        <v>-0.64213746503370916</v>
      </c>
      <c r="AB73">
        <v>-1.1337684674462252</v>
      </c>
      <c r="AC73">
        <v>0.35742841017646432</v>
      </c>
      <c r="AD73">
        <v>-9.8965167027859235E-2</v>
      </c>
      <c r="AE73">
        <v>-9.1890507372810626E-2</v>
      </c>
      <c r="AF73">
        <v>8.097546902690915E-2</v>
      </c>
    </row>
    <row r="74" spans="11:32" x14ac:dyDescent="0.3">
      <c r="K74"/>
      <c r="L74"/>
      <c r="M74"/>
      <c r="N74">
        <v>8.8900458743427748</v>
      </c>
      <c r="O74">
        <v>20.57251399220938</v>
      </c>
      <c r="P74">
        <v>46.545313066741315</v>
      </c>
      <c r="Q74">
        <v>1.5540449736548458</v>
      </c>
      <c r="R74">
        <v>3.6222324954927783</v>
      </c>
      <c r="S74">
        <v>13.565079888087777</v>
      </c>
      <c r="T74">
        <v>28.483987264658815</v>
      </c>
      <c r="U74">
        <v>133.48495783348619</v>
      </c>
      <c r="V74"/>
      <c r="W74"/>
      <c r="X74"/>
      <c r="Y74">
        <v>-0.56233650447552563</v>
      </c>
      <c r="Z74">
        <v>-0.61169459604233156</v>
      </c>
      <c r="AA74">
        <v>-1.1733492413884959E-2</v>
      </c>
      <c r="AB74">
        <v>2.5724412232492999E-2</v>
      </c>
      <c r="AC74">
        <v>0.5016514734757096</v>
      </c>
      <c r="AD74">
        <v>-0.1675175384917193</v>
      </c>
      <c r="AE74">
        <v>0.11918904324589689</v>
      </c>
      <c r="AF74">
        <v>6.2347580281596544E-2</v>
      </c>
    </row>
    <row r="75" spans="11:32" x14ac:dyDescent="0.3">
      <c r="K75"/>
      <c r="L75"/>
      <c r="M75"/>
      <c r="N75">
        <v>5.7115392992180922</v>
      </c>
      <c r="O75">
        <v>21.219664897133445</v>
      </c>
      <c r="P75">
        <v>45.539826714325535</v>
      </c>
      <c r="Q75">
        <v>1.6851017511701913</v>
      </c>
      <c r="R75">
        <v>3.5487538783772354</v>
      </c>
      <c r="S75">
        <v>13.669273251535449</v>
      </c>
      <c r="T75">
        <v>28.51430690366735</v>
      </c>
      <c r="U75">
        <v>133.45969264698857</v>
      </c>
      <c r="V75"/>
      <c r="W75"/>
      <c r="X75"/>
      <c r="Y75">
        <v>-1.8236592558540874</v>
      </c>
      <c r="Z75">
        <v>0.1293543057815478</v>
      </c>
      <c r="AA75">
        <v>0.58943558527316797</v>
      </c>
      <c r="AB75">
        <v>0.15147908061442</v>
      </c>
      <c r="AC75">
        <v>3.8703242174598196E-2</v>
      </c>
      <c r="AD75">
        <v>-1.3208715881174782E-2</v>
      </c>
      <c r="AE75">
        <v>-0.16588890901350575</v>
      </c>
      <c r="AF75">
        <v>-8.3625806565380698E-2</v>
      </c>
    </row>
    <row r="76" spans="11:32" x14ac:dyDescent="0.3">
      <c r="K76"/>
      <c r="L76"/>
      <c r="M76"/>
      <c r="N76">
        <v>39.332769145824827</v>
      </c>
      <c r="O76">
        <v>19.426828618157508</v>
      </c>
      <c r="P76">
        <v>44.921090732449485</v>
      </c>
      <c r="Q76">
        <v>1.9464422654904867</v>
      </c>
      <c r="R76">
        <v>3.5463725413886578</v>
      </c>
      <c r="S76">
        <v>13.694293274409439</v>
      </c>
      <c r="T76">
        <v>28.446640645290731</v>
      </c>
      <c r="U76">
        <v>133.52601160281654</v>
      </c>
      <c r="V76"/>
      <c r="W76"/>
      <c r="X76"/>
      <c r="Y76">
        <v>8.4215373474703004</v>
      </c>
      <c r="Z76">
        <v>0.64828377572699969</v>
      </c>
      <c r="AA76">
        <v>0.1185431628202166</v>
      </c>
      <c r="AB76">
        <v>-0.4326043483965491</v>
      </c>
      <c r="AC76">
        <v>0.40037532789836949</v>
      </c>
      <c r="AD76">
        <v>0.82084387650505963</v>
      </c>
      <c r="AE76">
        <v>7.7390997729167355E-2</v>
      </c>
      <c r="AF76">
        <v>-0.13062990664300192</v>
      </c>
    </row>
    <row r="77" spans="11:32" x14ac:dyDescent="0.3">
      <c r="K77"/>
      <c r="L77"/>
      <c r="M77"/>
      <c r="N77">
        <v>21.500842033381812</v>
      </c>
      <c r="O77">
        <v>19.805183611846616</v>
      </c>
      <c r="P77">
        <v>45.045011143917478</v>
      </c>
      <c r="Q77">
        <v>1.8166818884912275</v>
      </c>
      <c r="R77">
        <v>3.6955631211494882</v>
      </c>
      <c r="S77">
        <v>13.508462156394774</v>
      </c>
      <c r="T77">
        <v>28.504344257916539</v>
      </c>
      <c r="U77">
        <v>133.46937070742374</v>
      </c>
      <c r="V77"/>
      <c r="W77"/>
      <c r="X77"/>
      <c r="Y77">
        <v>3.691492287755612</v>
      </c>
      <c r="Z77">
        <v>0.56428106594715488</v>
      </c>
      <c r="AA77">
        <v>-0.12473281811854853</v>
      </c>
      <c r="AB77">
        <v>-0.26535649478691198</v>
      </c>
      <c r="AC77">
        <v>2.4147619263170106E-2</v>
      </c>
      <c r="AD77">
        <v>0.15784479920204875</v>
      </c>
      <c r="AE77">
        <v>-0.39384622141624859</v>
      </c>
      <c r="AF77">
        <v>8.0650944833789401E-2</v>
      </c>
    </row>
    <row r="78" spans="11:32" x14ac:dyDescent="0.3">
      <c r="K78"/>
      <c r="L78"/>
      <c r="M78"/>
      <c r="N78">
        <v>3.7611613090660079</v>
      </c>
      <c r="O78">
        <v>20.627686910786078</v>
      </c>
      <c r="P78">
        <v>46.000264778423698</v>
      </c>
      <c r="Q78">
        <v>1.4187791588554959</v>
      </c>
      <c r="R78">
        <v>3.6048105433271034</v>
      </c>
      <c r="S78">
        <v>13.585240138063318</v>
      </c>
      <c r="T78">
        <v>28.444084219211216</v>
      </c>
      <c r="U78">
        <v>133.48022763920611</v>
      </c>
      <c r="V78"/>
      <c r="W78"/>
      <c r="X78"/>
      <c r="Y78">
        <v>-1.7296517242098526</v>
      </c>
      <c r="Z78">
        <v>-0.71238485902390403</v>
      </c>
      <c r="AA78">
        <v>0.25502247711458326</v>
      </c>
      <c r="AB78">
        <v>0.18500769851191698</v>
      </c>
      <c r="AC78">
        <v>0.54193111132065264</v>
      </c>
      <c r="AD78">
        <v>7.4492111202652422E-2</v>
      </c>
      <c r="AE78">
        <v>-9.6121691537277676E-2</v>
      </c>
      <c r="AF78">
        <v>4.8986977953936819E-2</v>
      </c>
    </row>
    <row r="79" spans="11:32" x14ac:dyDescent="0.3">
      <c r="K79"/>
      <c r="L79"/>
      <c r="M79"/>
      <c r="N79">
        <v>7.029510974455901</v>
      </c>
      <c r="O79">
        <v>20.485436203106005</v>
      </c>
      <c r="P79">
        <v>45.92030769418902</v>
      </c>
      <c r="Q79">
        <v>1.7609016426507367</v>
      </c>
      <c r="R79">
        <v>3.6078167637992604</v>
      </c>
      <c r="S79">
        <v>13.640340528097862</v>
      </c>
      <c r="T79">
        <v>28.554207655893407</v>
      </c>
      <c r="U79">
        <v>133.4867091531128</v>
      </c>
      <c r="V79"/>
      <c r="W79"/>
      <c r="X79"/>
      <c r="Y79">
        <v>-0.76690338407743597</v>
      </c>
      <c r="Z79">
        <v>-0.18557689796336238</v>
      </c>
      <c r="AA79">
        <v>-0.13417924668342474</v>
      </c>
      <c r="AB79">
        <v>2.4771818788299586E-2</v>
      </c>
      <c r="AC79">
        <v>9.193970698211873E-3</v>
      </c>
      <c r="AD79">
        <v>1.0862884492621183E-3</v>
      </c>
      <c r="AE79">
        <v>7.2710352134581047E-2</v>
      </c>
      <c r="AF79">
        <v>-5.9826631169751024E-2</v>
      </c>
    </row>
    <row r="80" spans="11:32" x14ac:dyDescent="0.3">
      <c r="K80"/>
      <c r="L80"/>
      <c r="M80"/>
      <c r="N80">
        <v>6.1482883313727541</v>
      </c>
      <c r="O80">
        <v>20.887237900571947</v>
      </c>
      <c r="P80">
        <v>45.742272626740849</v>
      </c>
      <c r="Q80">
        <v>1.6279539274861297</v>
      </c>
      <c r="R80">
        <v>3.4699329332064903</v>
      </c>
      <c r="S80">
        <v>13.68523027959456</v>
      </c>
      <c r="T80">
        <v>28.509359039232915</v>
      </c>
      <c r="U80">
        <v>133.46040268855495</v>
      </c>
      <c r="V80"/>
      <c r="W80"/>
      <c r="X80"/>
      <c r="Y80">
        <v>-1.5853887216105098</v>
      </c>
      <c r="Z80">
        <v>-0.25819080922055831</v>
      </c>
      <c r="AA80">
        <v>0.66192969340685337</v>
      </c>
      <c r="AB80">
        <v>6.8436964459083607E-2</v>
      </c>
      <c r="AC80">
        <v>0.17725370445511404</v>
      </c>
      <c r="AD80">
        <v>-8.1592139454812945E-2</v>
      </c>
      <c r="AE80">
        <v>-0.13446392775463356</v>
      </c>
      <c r="AF80">
        <v>-0.1386841272852789</v>
      </c>
    </row>
    <row r="81" spans="11:32" x14ac:dyDescent="0.3">
      <c r="K81"/>
      <c r="L81"/>
      <c r="M81"/>
      <c r="N81">
        <v>11.321812073074019</v>
      </c>
      <c r="O81">
        <v>19.61195938884012</v>
      </c>
      <c r="P81">
        <v>45.517613902059189</v>
      </c>
      <c r="Q81">
        <v>1.742288924555262</v>
      </c>
      <c r="R81">
        <v>3.6561958403892021</v>
      </c>
      <c r="S81">
        <v>13.645080555320405</v>
      </c>
      <c r="T81">
        <v>28.597675962395904</v>
      </c>
      <c r="U81">
        <v>133.46858972522907</v>
      </c>
      <c r="V81"/>
      <c r="W81"/>
      <c r="X81"/>
      <c r="Y81">
        <v>1.3443131752587525</v>
      </c>
      <c r="Z81">
        <v>-0.34816911017538227</v>
      </c>
      <c r="AA81">
        <v>-0.1353544259337629</v>
      </c>
      <c r="AB81">
        <v>6.7254631616246296E-3</v>
      </c>
      <c r="AC81">
        <v>-0.3878039307794483</v>
      </c>
      <c r="AD81">
        <v>-3.9618256433495799E-2</v>
      </c>
      <c r="AE81">
        <v>-0.13266525735248569</v>
      </c>
      <c r="AF81">
        <v>-5.9892949276523229E-2</v>
      </c>
    </row>
    <row r="82" spans="11:32" x14ac:dyDescent="0.3">
      <c r="K82"/>
      <c r="L82"/>
      <c r="M82"/>
      <c r="N82">
        <v>16.195822899151612</v>
      </c>
      <c r="O82">
        <v>20.965073268188313</v>
      </c>
      <c r="P82">
        <v>45.569183953090594</v>
      </c>
      <c r="Q82">
        <v>1.7585360383336033</v>
      </c>
      <c r="R82">
        <v>3.7588848786380096</v>
      </c>
      <c r="S82">
        <v>13.529968496993433</v>
      </c>
      <c r="T82">
        <v>28.536286927587604</v>
      </c>
      <c r="U82">
        <v>133.47923959757372</v>
      </c>
      <c r="V82"/>
      <c r="W82"/>
      <c r="X82"/>
      <c r="Y82">
        <v>1.5148129035789477</v>
      </c>
      <c r="Z82">
        <v>0.70079563230322084</v>
      </c>
      <c r="AA82">
        <v>-0.26757485206294307</v>
      </c>
      <c r="AB82">
        <v>0.14452339889767943</v>
      </c>
      <c r="AC82">
        <v>-8.5690521971007461E-3</v>
      </c>
      <c r="AD82">
        <v>1.8220770110162793E-2</v>
      </c>
      <c r="AE82">
        <v>-0.10928495737847232</v>
      </c>
      <c r="AF82">
        <v>0.11082463782791091</v>
      </c>
    </row>
    <row r="83" spans="11:32" x14ac:dyDescent="0.3">
      <c r="K83"/>
      <c r="L83"/>
      <c r="M83"/>
      <c r="N83">
        <v>7.1391068288195569</v>
      </c>
      <c r="O83">
        <v>19.188763993523651</v>
      </c>
      <c r="P83">
        <v>45.818474974545097</v>
      </c>
      <c r="Q83">
        <v>1.4635453779242082</v>
      </c>
      <c r="R83">
        <v>3.5282656357632343</v>
      </c>
      <c r="S83">
        <v>13.639309251919604</v>
      </c>
      <c r="T83">
        <v>28.48405735771037</v>
      </c>
      <c r="U83">
        <v>133.49613087288125</v>
      </c>
      <c r="V83"/>
      <c r="W83"/>
      <c r="X83"/>
      <c r="Y83">
        <v>0.42141312643531503</v>
      </c>
      <c r="Z83">
        <v>-1.2990348465770927</v>
      </c>
      <c r="AA83">
        <v>-5.2972834581316838E-2</v>
      </c>
      <c r="AB83">
        <v>-4.6742223157522599E-2</v>
      </c>
      <c r="AC83">
        <v>0.40683681045536091</v>
      </c>
      <c r="AD83">
        <v>0.22821783623635841</v>
      </c>
      <c r="AE83">
        <v>-5.9472847442291227E-2</v>
      </c>
      <c r="AF83">
        <v>-8.2693452224199437E-2</v>
      </c>
    </row>
    <row r="84" spans="11:32" x14ac:dyDescent="0.3">
      <c r="K84"/>
      <c r="L84"/>
      <c r="M84"/>
      <c r="N84">
        <v>1.6884380288034908</v>
      </c>
      <c r="O84">
        <v>22.32017119696231</v>
      </c>
      <c r="P84">
        <v>45.193113560033382</v>
      </c>
      <c r="Q84">
        <v>2.1524201212562439</v>
      </c>
      <c r="R84">
        <v>3.6590037391813044</v>
      </c>
      <c r="S84">
        <v>13.627775948063967</v>
      </c>
      <c r="T84">
        <v>28.524300725428922</v>
      </c>
      <c r="U84">
        <v>133.49081574404201</v>
      </c>
      <c r="V84"/>
      <c r="W84"/>
      <c r="X84"/>
      <c r="Y84">
        <v>-3.8284249934334698</v>
      </c>
      <c r="Z84">
        <v>1.573532414728013</v>
      </c>
      <c r="AA84">
        <v>-1.6032670847524133E-2</v>
      </c>
      <c r="AB84">
        <v>-1.5325683484684407E-2</v>
      </c>
      <c r="AC84">
        <v>-8.3332493199958751E-2</v>
      </c>
      <c r="AD84">
        <v>0.32143299667451963</v>
      </c>
      <c r="AE84">
        <v>-6.5455438825179346E-4</v>
      </c>
      <c r="AF84">
        <v>-2.6480241483451475E-2</v>
      </c>
    </row>
  </sheetData>
  <mergeCells count="8">
    <mergeCell ref="V1:V2"/>
    <mergeCell ref="O1:Q2"/>
    <mergeCell ref="E1:F1"/>
    <mergeCell ref="E2:F2"/>
    <mergeCell ref="A1:A2"/>
    <mergeCell ref="M1:N1"/>
    <mergeCell ref="M2:N2"/>
    <mergeCell ref="B1:B2"/>
  </mergeCells>
  <conditionalFormatting sqref="R2">
    <cfRule type="cellIs" dxfId="14" priority="3" operator="lessThan">
      <formula>$T$2</formula>
    </cfRule>
    <cfRule type="cellIs" dxfId="13" priority="4" operator="greaterThan">
      <formula>$T$2</formula>
    </cfRule>
  </conditionalFormatting>
  <conditionalFormatting sqref="U2">
    <cfRule type="cellIs" dxfId="12" priority="1" operator="lessThan">
      <formula>$L$2</formula>
    </cfRule>
    <cfRule type="cellIs" dxfId="11" priority="2" operator="greaterThan">
      <formula>$L$2</formula>
    </cfRule>
  </conditionalFormatting>
  <dataValidations disablePrompts="1" count="1">
    <dataValidation type="list" allowBlank="1" showInputMessage="1" showErrorMessage="1" sqref="E2:F2">
      <formula1>"Correl,Cov"</formula1>
    </dataValidation>
  </dataValidations>
  <pageMargins left="0.7" right="0.7" top="0.75" bottom="0.75" header="0.3" footer="0.3"/>
  <pageSetup paperSize="9" scale="28" orientation="portrait" r:id="rId1"/>
  <drawing r:id="rId2"/>
  <legacyDrawing r:id="rId3"/>
  <tableParts count="3">
    <tablePart r:id="rId4"/>
    <tablePart r:id="rId5"/>
    <tablePart r:id="rId6"/>
  </tablePar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actor">
    <tabColor theme="9" tint="-0.499984740745262"/>
    <pageSetUpPr fitToPage="1"/>
  </sheetPr>
  <dimension ref="A1:BT84"/>
  <sheetViews>
    <sheetView showGridLines="0" tabSelected="1" zoomScale="70" zoomScaleNormal="70" workbookViewId="0">
      <pane xSplit="1" ySplit="2" topLeftCell="B3" activePane="bottomRight" state="frozen"/>
      <selection pane="topRight" activeCell="B1" sqref="B1"/>
      <selection pane="bottomLeft" activeCell="A3" sqref="A3"/>
      <selection pane="bottomRight" activeCell="A7" sqref="A7"/>
    </sheetView>
  </sheetViews>
  <sheetFormatPr defaultColWidth="8.77734375" defaultRowHeight="14.4" outlineLevelRow="1" x14ac:dyDescent="0.3"/>
  <cols>
    <col min="1" max="1" width="12.33203125" style="87" customWidth="1"/>
    <col min="2" max="76" width="9.21875" customWidth="1"/>
  </cols>
  <sheetData>
    <row r="1" spans="1:72" s="9" customFormat="1" x14ac:dyDescent="0.3">
      <c r="A1" s="214" t="s">
        <v>130</v>
      </c>
      <c r="B1" s="215" t="s">
        <v>0</v>
      </c>
      <c r="C1" s="69" t="s">
        <v>29</v>
      </c>
      <c r="D1" s="69" t="s">
        <v>26</v>
      </c>
      <c r="E1" s="69" t="s">
        <v>58</v>
      </c>
    </row>
    <row r="2" spans="1:72" s="9" customFormat="1" ht="15" customHeight="1" x14ac:dyDescent="0.3">
      <c r="A2" s="214"/>
      <c r="B2" s="215"/>
      <c r="C2" s="32">
        <v>34</v>
      </c>
      <c r="D2" s="32">
        <v>10</v>
      </c>
      <c r="E2" s="73">
        <v>5</v>
      </c>
    </row>
    <row r="3" spans="1:72" x14ac:dyDescent="0.3">
      <c r="A3" s="84" t="s">
        <v>156</v>
      </c>
      <c r="C3" t="s">
        <v>97</v>
      </c>
      <c r="D3" t="s">
        <v>97</v>
      </c>
      <c r="E3" t="s">
        <v>97</v>
      </c>
      <c r="F3" t="s">
        <v>97</v>
      </c>
      <c r="G3" t="s">
        <v>97</v>
      </c>
      <c r="H3" t="s">
        <v>97</v>
      </c>
      <c r="I3" t="s">
        <v>97</v>
      </c>
      <c r="J3" t="s">
        <v>97</v>
      </c>
      <c r="K3" t="s">
        <v>97</v>
      </c>
      <c r="L3" t="s">
        <v>97</v>
      </c>
      <c r="P3" t="str">
        <f>$C$4</f>
        <v>m100</v>
      </c>
      <c r="Q3" t="str">
        <f>$D$4</f>
        <v>longjump</v>
      </c>
      <c r="R3" t="str">
        <f>$E$4</f>
        <v>shotput</v>
      </c>
      <c r="S3" t="str">
        <f>$F$4</f>
        <v>highjump</v>
      </c>
      <c r="T3" t="str">
        <f>$G$4</f>
        <v>m400</v>
      </c>
      <c r="U3" t="str">
        <f>$H$4</f>
        <v>m110</v>
      </c>
      <c r="V3" t="str">
        <f>$I$4</f>
        <v>discus</v>
      </c>
      <c r="W3" t="str">
        <f>$J$4</f>
        <v>polevault</v>
      </c>
      <c r="X3" t="str">
        <f>$K$4</f>
        <v>javelin</v>
      </c>
      <c r="Y3" t="str">
        <f>$L$4</f>
        <v>m1500</v>
      </c>
      <c r="AW3" t="s">
        <v>824</v>
      </c>
      <c r="BC3" t="s">
        <v>825</v>
      </c>
      <c r="BJ3" t="s">
        <v>827</v>
      </c>
      <c r="BP3" t="s">
        <v>828</v>
      </c>
    </row>
    <row r="4" spans="1:72" x14ac:dyDescent="0.3">
      <c r="A4" s="84" t="s">
        <v>115</v>
      </c>
      <c r="B4" t="s">
        <v>394</v>
      </c>
      <c r="C4" t="s">
        <v>395</v>
      </c>
      <c r="D4" t="s">
        <v>396</v>
      </c>
      <c r="E4" t="s">
        <v>397</v>
      </c>
      <c r="F4" t="s">
        <v>398</v>
      </c>
      <c r="G4" t="s">
        <v>399</v>
      </c>
      <c r="H4" t="s">
        <v>400</v>
      </c>
      <c r="I4" t="s">
        <v>401</v>
      </c>
      <c r="J4" t="s">
        <v>402</v>
      </c>
      <c r="K4" t="s">
        <v>403</v>
      </c>
      <c r="L4" t="s">
        <v>404</v>
      </c>
      <c r="O4" t="s">
        <v>618</v>
      </c>
      <c r="P4">
        <f>AVERAGE($C$5:$C$38)</f>
        <v>11.223529411764709</v>
      </c>
      <c r="Q4">
        <f>AVERAGE($D$5:$D$38)</f>
        <v>7.0950000000000015</v>
      </c>
      <c r="R4">
        <f>AVERAGE($E$5:$E$38)</f>
        <v>13.850882352941177</v>
      </c>
      <c r="S4">
        <f>AVERAGE($F$5:$F$38)</f>
        <v>1.9744117647058823</v>
      </c>
      <c r="T4">
        <f>AVERAGE($G$5:$G$38)</f>
        <v>48.783823529411762</v>
      </c>
      <c r="U4">
        <f>AVERAGE($H$5:$H$38)</f>
        <v>15.107647058823529</v>
      </c>
      <c r="V4">
        <f>AVERAGE($I$5:$I$38)</f>
        <v>41.905294117647053</v>
      </c>
      <c r="W4">
        <f>AVERAGE($J$5:$J$38)</f>
        <v>4.6764705882352935</v>
      </c>
      <c r="X4">
        <f>AVERAGE($K$5:$K$38)</f>
        <v>58.840588235294113</v>
      </c>
      <c r="Y4">
        <f>AVERAGE($L$5:$L$38)</f>
        <v>276.19147058823523</v>
      </c>
      <c r="AW4" t="s">
        <v>813</v>
      </c>
      <c r="AX4" t="s">
        <v>814</v>
      </c>
      <c r="AY4" t="s">
        <v>815</v>
      </c>
      <c r="AZ4" t="s">
        <v>816</v>
      </c>
      <c r="BA4" t="s">
        <v>817</v>
      </c>
      <c r="BC4" t="s">
        <v>813</v>
      </c>
      <c r="BD4" t="s">
        <v>814</v>
      </c>
      <c r="BE4" t="s">
        <v>815</v>
      </c>
      <c r="BF4" t="s">
        <v>816</v>
      </c>
      <c r="BG4" t="s">
        <v>817</v>
      </c>
      <c r="BJ4" t="s">
        <v>813</v>
      </c>
      <c r="BK4" t="s">
        <v>814</v>
      </c>
      <c r="BL4" t="s">
        <v>815</v>
      </c>
      <c r="BM4" t="s">
        <v>816</v>
      </c>
      <c r="BN4" t="s">
        <v>817</v>
      </c>
      <c r="BP4" t="s">
        <v>813</v>
      </c>
      <c r="BQ4" t="s">
        <v>814</v>
      </c>
      <c r="BR4" t="s">
        <v>815</v>
      </c>
      <c r="BS4" t="s">
        <v>816</v>
      </c>
      <c r="BT4" t="s">
        <v>817</v>
      </c>
    </row>
    <row r="5" spans="1:72" outlineLevel="1" x14ac:dyDescent="0.3">
      <c r="A5" s="84" t="s">
        <v>166</v>
      </c>
      <c r="B5" t="s">
        <v>405</v>
      </c>
      <c r="C5">
        <v>11.25</v>
      </c>
      <c r="D5">
        <v>7.43</v>
      </c>
      <c r="E5">
        <v>15.48</v>
      </c>
      <c r="F5">
        <v>2.27</v>
      </c>
      <c r="G5">
        <v>48.9</v>
      </c>
      <c r="H5">
        <v>15.13</v>
      </c>
      <c r="I5">
        <v>49.28</v>
      </c>
      <c r="J5">
        <v>4.7</v>
      </c>
      <c r="K5">
        <v>61.32</v>
      </c>
      <c r="L5">
        <v>268.95</v>
      </c>
      <c r="O5" t="s">
        <v>768</v>
      </c>
      <c r="P5">
        <f>STDEV($C$5:$C$38)</f>
        <v>0.28723216618365122</v>
      </c>
      <c r="Q5">
        <f>STDEV($D$5:$D$38)</f>
        <v>0.37386798836925417</v>
      </c>
      <c r="R5">
        <f>STDEV($E$5:$E$38)</f>
        <v>1.5019267779574965</v>
      </c>
      <c r="S5">
        <f>STDEV($F$5:$F$38)</f>
        <v>0.10448114739237796</v>
      </c>
      <c r="T5">
        <f>STDEV($G$5:$G$38)</f>
        <v>3.6094195073495756</v>
      </c>
      <c r="U5">
        <f>STDEV($H$5:$H$38)</f>
        <v>0.6056554617308596</v>
      </c>
      <c r="V5">
        <f>STDEV($I$5:$I$38)</f>
        <v>4.5007105400614229</v>
      </c>
      <c r="W5">
        <f>STDEV($J$5:$J$38)</f>
        <v>0.49301719407561767</v>
      </c>
      <c r="X5">
        <f>STDEV($K$5:$K$38)</f>
        <v>6.4387359672233151</v>
      </c>
      <c r="Y5">
        <f>STDEV($L$5:$L$38)</f>
        <v>13.478132712219436</v>
      </c>
      <c r="AW5">
        <f t="array" ref="AW5:BA38">MMULT(($C$5:$L$38 - $P$4:$Y$4) / $P$5:$Y$5, $AJ$23:$AN$32)</f>
        <v>-1.125018150922652</v>
      </c>
      <c r="AX5">
        <v>-0.19191191003682695</v>
      </c>
      <c r="AY5">
        <v>-0.98023856049631053</v>
      </c>
      <c r="AZ5">
        <v>-0.73426686614158543</v>
      </c>
      <c r="BA5">
        <v>-2.9455845375693692</v>
      </c>
      <c r="BC5">
        <f t="array" ref="BC5:BG38">MMULT(($C$5:$L$38 - $P$4:$Y$4) / $P$5:$Y$5, $AP$23:$AT$32)</f>
        <v>-1.1470955609096551</v>
      </c>
      <c r="BD5">
        <v>-0.13222639910121681</v>
      </c>
      <c r="BE5">
        <v>-0.93989144000267844</v>
      </c>
      <c r="BF5">
        <v>-0.83530846758114752</v>
      </c>
      <c r="BG5">
        <v>-2.7246410326481389</v>
      </c>
      <c r="BJ5">
        <f t="array" ref="BJ5:BN38">MMULT(($C$5:$L$38 - $P$4:$Y$4) / $P$5:$Y$5, $AJ$63:$AN$72)</f>
        <v>-2.2601997318989261E-2</v>
      </c>
      <c r="BK5">
        <v>-0.19347200598722372</v>
      </c>
      <c r="BL5">
        <v>0.15479566932101579</v>
      </c>
      <c r="BM5">
        <v>-0.47343779165314875</v>
      </c>
      <c r="BN5">
        <v>1.3604363845132197</v>
      </c>
      <c r="BP5">
        <f t="array" ref="BP5:BT38">MMULT(($C$5:$L$38 - $P$4:$Y$4) / $P$5:$Y$5, $AP$63:$AT$72)</f>
        <v>-2.2798928279722984E-2</v>
      </c>
      <c r="BQ5">
        <v>-0.18979132934310053</v>
      </c>
      <c r="BR5">
        <v>0.15214743544913437</v>
      </c>
      <c r="BS5">
        <v>-0.46432673471781938</v>
      </c>
      <c r="BT5">
        <v>1.1488190407086296</v>
      </c>
    </row>
    <row r="6" spans="1:72" outlineLevel="1" x14ac:dyDescent="0.3">
      <c r="B6" t="s">
        <v>406</v>
      </c>
      <c r="C6">
        <v>10.87</v>
      </c>
      <c r="D6">
        <v>7.45</v>
      </c>
      <c r="E6">
        <v>14.97</v>
      </c>
      <c r="F6">
        <v>1.97</v>
      </c>
      <c r="G6">
        <v>47.71</v>
      </c>
      <c r="H6">
        <v>14.46</v>
      </c>
      <c r="I6">
        <v>44.36</v>
      </c>
      <c r="J6">
        <v>5.0999999999999996</v>
      </c>
      <c r="K6">
        <v>61.76</v>
      </c>
      <c r="L6">
        <v>273.02</v>
      </c>
      <c r="AW6">
        <v>-0.99562431054884104</v>
      </c>
      <c r="AX6">
        <v>0.3493119823495226</v>
      </c>
      <c r="AY6">
        <v>0.45293635823269512</v>
      </c>
      <c r="AZ6">
        <v>0.22941313785175263</v>
      </c>
      <c r="BA6">
        <v>0.84202473215960139</v>
      </c>
      <c r="BC6">
        <v>-0.95299943986597047</v>
      </c>
      <c r="BD6">
        <v>0.31615824379326962</v>
      </c>
      <c r="BE6">
        <v>0.43393459198068368</v>
      </c>
      <c r="BF6">
        <v>0.24500640290433578</v>
      </c>
      <c r="BG6">
        <v>0.75430751364065329</v>
      </c>
      <c r="BJ6">
        <v>-8.6488511067102109E-3</v>
      </c>
      <c r="BK6">
        <v>-0.13533914640977865</v>
      </c>
      <c r="BL6">
        <v>0.13957428803213964</v>
      </c>
      <c r="BM6">
        <v>-0.14844781085749478</v>
      </c>
      <c r="BN6">
        <v>2.3293844859493356</v>
      </c>
      <c r="BP6">
        <v>-8.9787195252938896E-3</v>
      </c>
      <c r="BQ6">
        <v>-0.12914706043250981</v>
      </c>
      <c r="BR6">
        <v>0.13512679609374534</v>
      </c>
      <c r="BS6">
        <v>-0.13316002139775629</v>
      </c>
      <c r="BT6">
        <v>1.9721168239042637</v>
      </c>
    </row>
    <row r="7" spans="1:72" outlineLevel="1" x14ac:dyDescent="0.3">
      <c r="A7" s="130" t="s">
        <v>191</v>
      </c>
      <c r="B7" t="s">
        <v>407</v>
      </c>
      <c r="C7">
        <v>11.18</v>
      </c>
      <c r="D7">
        <v>7.44</v>
      </c>
      <c r="E7">
        <v>14.2</v>
      </c>
      <c r="F7">
        <v>1.97</v>
      </c>
      <c r="G7">
        <v>48.29</v>
      </c>
      <c r="H7">
        <v>14.81</v>
      </c>
      <c r="I7">
        <v>43.66</v>
      </c>
      <c r="J7">
        <v>5.2</v>
      </c>
      <c r="K7">
        <v>64.16</v>
      </c>
      <c r="L7">
        <v>263.2</v>
      </c>
      <c r="O7" t="s">
        <v>809</v>
      </c>
      <c r="AW7">
        <v>-0.629060492236027</v>
      </c>
      <c r="AX7">
        <v>0.44645191713367705</v>
      </c>
      <c r="AY7">
        <v>-2.0426753875708858E-3</v>
      </c>
      <c r="AZ7">
        <v>1.1996675029804234</v>
      </c>
      <c r="BA7">
        <v>-0.15725487641103802</v>
      </c>
      <c r="BC7">
        <v>-0.60063468975204459</v>
      </c>
      <c r="BD7">
        <v>0.42815309462435602</v>
      </c>
      <c r="BE7">
        <v>1.8475628638905617E-2</v>
      </c>
      <c r="BF7">
        <v>1.0557971028576134</v>
      </c>
      <c r="BG7">
        <v>-9.8669865794144634E-2</v>
      </c>
      <c r="BJ7">
        <v>-6.3492479513956007E-2</v>
      </c>
      <c r="BK7">
        <v>-0.15630360974762331</v>
      </c>
      <c r="BL7">
        <v>6.0723072642764712E-2</v>
      </c>
      <c r="BM7">
        <v>-2.5387315204444469E-2</v>
      </c>
      <c r="BN7">
        <v>0.98568406736037451</v>
      </c>
      <c r="BP7">
        <v>-6.3632002886443634E-2</v>
      </c>
      <c r="BQ7">
        <v>-0.15368344761596098</v>
      </c>
      <c r="BR7">
        <v>5.8840963204797266E-2</v>
      </c>
      <c r="BS7">
        <v>-1.8919914713918747E-2</v>
      </c>
      <c r="BT7">
        <v>0.83449307351697644</v>
      </c>
    </row>
    <row r="8" spans="1:72" outlineLevel="1" x14ac:dyDescent="0.3">
      <c r="A8"/>
      <c r="B8" t="s">
        <v>408</v>
      </c>
      <c r="C8">
        <v>10.62</v>
      </c>
      <c r="D8">
        <v>7.38</v>
      </c>
      <c r="E8">
        <v>15.02</v>
      </c>
      <c r="F8">
        <v>2.0299999999999998</v>
      </c>
      <c r="G8">
        <v>49.06</v>
      </c>
      <c r="H8">
        <v>14.72</v>
      </c>
      <c r="I8">
        <v>44.8</v>
      </c>
      <c r="J8">
        <v>4.9000000000000004</v>
      </c>
      <c r="K8">
        <v>64.040000000000006</v>
      </c>
      <c r="L8">
        <v>285.11</v>
      </c>
      <c r="O8" t="s">
        <v>190</v>
      </c>
      <c r="P8" t="str">
        <f>$C$4</f>
        <v>m100</v>
      </c>
      <c r="Q8" t="str">
        <f>$D$4</f>
        <v>longjump</v>
      </c>
      <c r="R8" t="str">
        <f>$E$4</f>
        <v>shotput</v>
      </c>
      <c r="S8" t="str">
        <f>$F$4</f>
        <v>highjump</v>
      </c>
      <c r="T8" t="str">
        <f>$G$4</f>
        <v>m400</v>
      </c>
      <c r="U8" t="str">
        <f>$H$4</f>
        <v>m110</v>
      </c>
      <c r="V8" t="str">
        <f>$I$4</f>
        <v>discus</v>
      </c>
      <c r="W8" t="str">
        <f>$J$4</f>
        <v>polevault</v>
      </c>
      <c r="X8" t="str">
        <f>$K$4</f>
        <v>javelin</v>
      </c>
      <c r="Y8" t="str">
        <f>$L$4</f>
        <v>m1500</v>
      </c>
      <c r="AW8">
        <v>-1.1355252009682364</v>
      </c>
      <c r="AX8">
        <v>-0.10467220002953337</v>
      </c>
      <c r="AY8">
        <v>0.11611780047879502</v>
      </c>
      <c r="AZ8">
        <v>-0.66910690970240116</v>
      </c>
      <c r="BA8">
        <v>0.87879280228647283</v>
      </c>
      <c r="BC8">
        <v>-1.0997930683370007</v>
      </c>
      <c r="BD8">
        <v>-0.11541623213670796</v>
      </c>
      <c r="BE8">
        <v>8.7498759179996458E-2</v>
      </c>
      <c r="BF8">
        <v>-0.56319084100933525</v>
      </c>
      <c r="BG8">
        <v>0.75211749781826565</v>
      </c>
      <c r="BJ8">
        <v>5.8889102948224997E-2</v>
      </c>
      <c r="BK8">
        <v>-0.17861436689542301</v>
      </c>
      <c r="BL8">
        <v>3.2498036900964533E-2</v>
      </c>
      <c r="BM8">
        <v>-0.15482645967669256</v>
      </c>
      <c r="BN8">
        <v>2.5056155914038061</v>
      </c>
      <c r="BP8">
        <v>5.8534524728200227E-2</v>
      </c>
      <c r="BQ8">
        <v>-0.17195741138416559</v>
      </c>
      <c r="BR8">
        <v>2.7721256679163964E-2</v>
      </c>
      <c r="BS8">
        <v>-0.13839112824212529</v>
      </c>
      <c r="BT8">
        <v>2.1214763669364931</v>
      </c>
    </row>
    <row r="9" spans="1:72" outlineLevel="1" x14ac:dyDescent="0.3">
      <c r="A9"/>
      <c r="B9" t="s">
        <v>409</v>
      </c>
      <c r="C9">
        <v>11.02</v>
      </c>
      <c r="D9">
        <v>7.43</v>
      </c>
      <c r="E9">
        <v>12.92</v>
      </c>
      <c r="F9">
        <v>1.97</v>
      </c>
      <c r="G9">
        <v>47.44</v>
      </c>
      <c r="H9">
        <v>14.4</v>
      </c>
      <c r="I9">
        <v>41.2</v>
      </c>
      <c r="J9">
        <v>5.2</v>
      </c>
      <c r="K9">
        <v>57.46</v>
      </c>
      <c r="L9">
        <v>256.64</v>
      </c>
      <c r="O9" t="str">
        <f>$C$4</f>
        <v>m100</v>
      </c>
      <c r="P9">
        <v>1</v>
      </c>
      <c r="Q9">
        <v>-0.69050793673013267</v>
      </c>
      <c r="R9">
        <v>-0.42016707844769979</v>
      </c>
      <c r="S9">
        <v>-0.36374264645121973</v>
      </c>
      <c r="T9">
        <v>6.7239853422123352E-2</v>
      </c>
      <c r="U9">
        <v>0.75126812042293156</v>
      </c>
      <c r="V9">
        <v>-0.35260160258450235</v>
      </c>
      <c r="W9">
        <v>-0.62723875881840097</v>
      </c>
      <c r="X9">
        <v>-0.34413017508657945</v>
      </c>
      <c r="Y9">
        <v>0.25377410252670951</v>
      </c>
      <c r="AW9">
        <v>-0.45530697752576649</v>
      </c>
      <c r="AX9">
        <v>1.5860504358828298</v>
      </c>
      <c r="AY9">
        <v>0.26244947607622049</v>
      </c>
      <c r="AZ9">
        <v>0.39036647996312857</v>
      </c>
      <c r="BA9">
        <v>0.46392526376316334</v>
      </c>
      <c r="BC9">
        <v>-0.43275392659799228</v>
      </c>
      <c r="BD9">
        <v>1.4838052523719565</v>
      </c>
      <c r="BE9">
        <v>0.25931246239480732</v>
      </c>
      <c r="BF9">
        <v>0.37793569921134917</v>
      </c>
      <c r="BG9">
        <v>0.40556288495688653</v>
      </c>
      <c r="BJ9">
        <v>-0.10706973272840979</v>
      </c>
      <c r="BK9">
        <v>3.8085315182337237E-3</v>
      </c>
      <c r="BL9">
        <v>0.11586884874701298</v>
      </c>
      <c r="BM9">
        <v>-1.6489067804202978E-2</v>
      </c>
      <c r="BN9">
        <v>0.94503025911054017</v>
      </c>
      <c r="BP9">
        <v>-0.10720305763833364</v>
      </c>
      <c r="BQ9">
        <v>6.3133660876067352E-3</v>
      </c>
      <c r="BR9">
        <v>0.11406773735975054</v>
      </c>
      <c r="BS9">
        <v>-1.030784063624083E-2</v>
      </c>
      <c r="BT9">
        <v>0.80042964413717899</v>
      </c>
    </row>
    <row r="10" spans="1:72" outlineLevel="1" x14ac:dyDescent="0.3">
      <c r="B10" t="s">
        <v>410</v>
      </c>
      <c r="C10">
        <v>10.83</v>
      </c>
      <c r="D10">
        <v>7.72</v>
      </c>
      <c r="E10">
        <v>13.58</v>
      </c>
      <c r="F10">
        <v>2.12</v>
      </c>
      <c r="G10">
        <v>48.34</v>
      </c>
      <c r="H10">
        <v>14.18</v>
      </c>
      <c r="I10">
        <v>43.06</v>
      </c>
      <c r="J10">
        <v>4.9000000000000004</v>
      </c>
      <c r="K10">
        <v>52.18</v>
      </c>
      <c r="L10">
        <v>274.07</v>
      </c>
      <c r="O10" t="str">
        <f>$D$4</f>
        <v>longjump</v>
      </c>
      <c r="P10">
        <v>-0.69050793673013267</v>
      </c>
      <c r="Q10">
        <v>0.99999999999999978</v>
      </c>
      <c r="R10">
        <v>0.39058593116931339</v>
      </c>
      <c r="S10">
        <v>0.47139323738241157</v>
      </c>
      <c r="T10">
        <v>-0.20477869788642106</v>
      </c>
      <c r="U10">
        <v>-0.65449191256259809</v>
      </c>
      <c r="V10">
        <v>0.37484942778258251</v>
      </c>
      <c r="W10">
        <v>0.63228807803010356</v>
      </c>
      <c r="X10">
        <v>0.44628426844723107</v>
      </c>
      <c r="Y10">
        <v>-0.35597702970628275</v>
      </c>
      <c r="AW10">
        <v>-0.88141374986772514</v>
      </c>
      <c r="AX10">
        <v>1.2650681788060241</v>
      </c>
      <c r="AY10">
        <v>-4.1381451702643748E-4</v>
      </c>
      <c r="AZ10">
        <v>-1.9324847193759442</v>
      </c>
      <c r="BA10">
        <v>0.3459656178377703</v>
      </c>
      <c r="BC10">
        <v>-0.87662880905292628</v>
      </c>
      <c r="BD10">
        <v>1.1737857134405831</v>
      </c>
      <c r="BE10">
        <v>-3.7196901818412696E-2</v>
      </c>
      <c r="BF10">
        <v>-1.7090792187542183</v>
      </c>
      <c r="BG10">
        <v>0.18216210542222933</v>
      </c>
      <c r="BJ10">
        <v>-1.047352274291349E-2</v>
      </c>
      <c r="BK10">
        <v>6.7234007125479472E-2</v>
      </c>
      <c r="BL10">
        <v>0.12726903770348011</v>
      </c>
      <c r="BM10">
        <v>-0.31833188538978174</v>
      </c>
      <c r="BN10">
        <v>2.1874560879360305</v>
      </c>
      <c r="BP10">
        <v>-1.0784335770522485E-2</v>
      </c>
      <c r="BQ10">
        <v>7.3063458146647525E-2</v>
      </c>
      <c r="BR10">
        <v>0.12308207094026079</v>
      </c>
      <c r="BS10">
        <v>-0.30393024378611311</v>
      </c>
      <c r="BT10">
        <v>1.8513108004203938</v>
      </c>
    </row>
    <row r="11" spans="1:72" outlineLevel="1" x14ac:dyDescent="0.3">
      <c r="B11" t="s">
        <v>411</v>
      </c>
      <c r="C11">
        <v>11.18</v>
      </c>
      <c r="D11">
        <v>7.05</v>
      </c>
      <c r="E11">
        <v>14.12</v>
      </c>
      <c r="F11">
        <v>2.06</v>
      </c>
      <c r="G11">
        <v>49.34</v>
      </c>
      <c r="H11">
        <v>14.39</v>
      </c>
      <c r="I11">
        <v>41.68</v>
      </c>
      <c r="J11">
        <v>5.7</v>
      </c>
      <c r="K11">
        <v>61.6</v>
      </c>
      <c r="L11">
        <v>291.2</v>
      </c>
      <c r="O11" t="str">
        <f>$E$4</f>
        <v>shotput</v>
      </c>
      <c r="P11">
        <v>-0.42016707844769979</v>
      </c>
      <c r="Q11">
        <v>0.39058593116931345</v>
      </c>
      <c r="R11">
        <v>0.99999999999999989</v>
      </c>
      <c r="S11">
        <v>0.320513746923764</v>
      </c>
      <c r="T11">
        <v>5.4476891907447034E-2</v>
      </c>
      <c r="U11">
        <v>-0.48884359092939428</v>
      </c>
      <c r="V11">
        <v>0.85618456513734653</v>
      </c>
      <c r="W11">
        <v>0.64253148289709461</v>
      </c>
      <c r="X11">
        <v>0.70263970959728017</v>
      </c>
      <c r="Y11">
        <v>0.20201511183808829</v>
      </c>
      <c r="AW11">
        <v>-0.63795509257155425</v>
      </c>
      <c r="AX11">
        <v>-0.37428315003425444</v>
      </c>
      <c r="AY11">
        <v>-1.1991420278109288E-2</v>
      </c>
      <c r="AZ11">
        <v>-1.5376740681846182</v>
      </c>
      <c r="BA11">
        <v>0.41385957419099395</v>
      </c>
      <c r="BC11">
        <v>-0.63248138926432496</v>
      </c>
      <c r="BD11">
        <v>-0.36512483311927829</v>
      </c>
      <c r="BE11">
        <v>-4.5353746902627445E-2</v>
      </c>
      <c r="BF11">
        <v>-1.3586071290035613</v>
      </c>
      <c r="BG11">
        <v>0.29681475217961278</v>
      </c>
      <c r="BJ11">
        <v>8.3971150541975001E-2</v>
      </c>
      <c r="BK11">
        <v>-6.5156176579033817E-2</v>
      </c>
      <c r="BL11">
        <v>-5.1753478608087752E-2</v>
      </c>
      <c r="BM11">
        <v>1.209880994357292E-2</v>
      </c>
      <c r="BN11">
        <v>1.7415508348914266</v>
      </c>
      <c r="BP11">
        <v>8.3726231602305357E-2</v>
      </c>
      <c r="BQ11">
        <v>-6.0552437241259499E-2</v>
      </c>
      <c r="BR11">
        <v>-5.5053403673624844E-2</v>
      </c>
      <c r="BS11">
        <v>2.3457397128320928E-2</v>
      </c>
      <c r="BT11">
        <v>1.475623022753793</v>
      </c>
    </row>
    <row r="12" spans="1:72" outlineLevel="1" x14ac:dyDescent="0.3">
      <c r="B12" t="s">
        <v>412</v>
      </c>
      <c r="C12">
        <v>11.05</v>
      </c>
      <c r="D12">
        <v>6.95</v>
      </c>
      <c r="E12">
        <v>15.34</v>
      </c>
      <c r="F12">
        <v>2</v>
      </c>
      <c r="G12">
        <v>48.21</v>
      </c>
      <c r="H12">
        <v>14.36</v>
      </c>
      <c r="I12">
        <v>41.32</v>
      </c>
      <c r="J12">
        <v>4.8</v>
      </c>
      <c r="K12">
        <v>63</v>
      </c>
      <c r="L12">
        <v>265.86</v>
      </c>
      <c r="O12" t="str">
        <f>$F$4</f>
        <v>highjump</v>
      </c>
      <c r="P12">
        <v>-0.36374264645121968</v>
      </c>
      <c r="Q12">
        <v>0.47139323738241157</v>
      </c>
      <c r="R12">
        <v>0.320513746923764</v>
      </c>
      <c r="S12">
        <v>1.0000000000000002</v>
      </c>
      <c r="T12">
        <v>0.15594630718993049</v>
      </c>
      <c r="U12">
        <v>-0.48684722332143443</v>
      </c>
      <c r="V12">
        <v>0.37600485832099934</v>
      </c>
      <c r="W12">
        <v>0.47152586929548707</v>
      </c>
      <c r="X12">
        <v>0.33772613224581022</v>
      </c>
      <c r="Y12">
        <v>-0.13155142889171201</v>
      </c>
      <c r="AW12">
        <v>-0.72309474025387277</v>
      </c>
      <c r="AX12">
        <v>0.41591558105078719</v>
      </c>
      <c r="AY12">
        <v>5.713012519687008E-2</v>
      </c>
      <c r="AZ12">
        <v>0.35124869148641141</v>
      </c>
      <c r="BA12">
        <v>0.19413946116570083</v>
      </c>
      <c r="BC12">
        <v>-0.69691135328765608</v>
      </c>
      <c r="BD12">
        <v>0.38959851127446515</v>
      </c>
      <c r="BE12">
        <v>5.7624941811912717E-2</v>
      </c>
      <c r="BF12">
        <v>0.31738133537537072</v>
      </c>
      <c r="BG12">
        <v>0.17698838691996005</v>
      </c>
      <c r="BJ12">
        <v>-5.3152066900877218E-2</v>
      </c>
      <c r="BK12">
        <v>-0.11293826171338688</v>
      </c>
      <c r="BL12">
        <v>3.4978937459893888E-2</v>
      </c>
      <c r="BM12">
        <v>5.4374884832369366E-2</v>
      </c>
      <c r="BN12">
        <v>2.0002174762096852</v>
      </c>
      <c r="BP12">
        <v>-5.3433290108655822E-2</v>
      </c>
      <c r="BQ12">
        <v>-0.10765094862516277</v>
      </c>
      <c r="BR12">
        <v>3.1185373797104753E-2</v>
      </c>
      <c r="BS12">
        <v>6.7417887024702985E-2</v>
      </c>
      <c r="BT12">
        <v>1.6947976215932594</v>
      </c>
    </row>
    <row r="13" spans="1:72" outlineLevel="1" x14ac:dyDescent="0.3">
      <c r="B13" t="s">
        <v>413</v>
      </c>
      <c r="C13">
        <v>11.15</v>
      </c>
      <c r="D13">
        <v>7.12</v>
      </c>
      <c r="E13">
        <v>14.52</v>
      </c>
      <c r="F13">
        <v>2.0299999999999998</v>
      </c>
      <c r="G13">
        <v>49.15</v>
      </c>
      <c r="H13">
        <v>14.66</v>
      </c>
      <c r="I13">
        <v>42.36</v>
      </c>
      <c r="J13">
        <v>4.9000000000000004</v>
      </c>
      <c r="K13">
        <v>66.459999999999994</v>
      </c>
      <c r="L13">
        <v>269.62</v>
      </c>
      <c r="O13" t="str">
        <f>$G$4</f>
        <v>m400</v>
      </c>
      <c r="P13">
        <v>6.7239853422123366E-2</v>
      </c>
      <c r="Q13">
        <v>-0.20477869788642106</v>
      </c>
      <c r="R13">
        <v>5.4476891907447034E-2</v>
      </c>
      <c r="S13">
        <v>0.15594630718993049</v>
      </c>
      <c r="T13">
        <v>0.99999999999999978</v>
      </c>
      <c r="U13">
        <v>8.9078098548138765E-2</v>
      </c>
      <c r="V13">
        <v>-6.5601147649685498E-2</v>
      </c>
      <c r="W13">
        <v>-0.11022707768050859</v>
      </c>
      <c r="X13">
        <v>8.9066958681082206E-2</v>
      </c>
      <c r="Y13">
        <v>-3.7210600356977895E-2</v>
      </c>
      <c r="AW13">
        <v>-0.64571607597083291</v>
      </c>
      <c r="AX13">
        <v>0.13603400551644435</v>
      </c>
      <c r="AY13">
        <v>-0.31223737417212638</v>
      </c>
      <c r="AZ13">
        <v>0.42220725490646321</v>
      </c>
      <c r="BA13">
        <v>-0.37156410736833323</v>
      </c>
      <c r="BC13">
        <v>-0.62965429563338704</v>
      </c>
      <c r="BD13">
        <v>0.13629604484264482</v>
      </c>
      <c r="BE13">
        <v>-0.29607963913474356</v>
      </c>
      <c r="BF13">
        <v>0.34518784679168779</v>
      </c>
      <c r="BG13">
        <v>-0.32485951121545564</v>
      </c>
      <c r="BJ13">
        <v>-3.0016358938501589E-2</v>
      </c>
      <c r="BK13">
        <v>-0.17672075398912851</v>
      </c>
      <c r="BL13">
        <v>-4.4747444090761021E-2</v>
      </c>
      <c r="BM13">
        <v>8.5906504287099478E-2</v>
      </c>
      <c r="BN13">
        <v>1.1244723790001276</v>
      </c>
      <c r="BP13">
        <v>-3.0174111020774198E-2</v>
      </c>
      <c r="BQ13">
        <v>-0.17375273828030155</v>
      </c>
      <c r="BR13">
        <v>-4.6874474209917555E-2</v>
      </c>
      <c r="BS13">
        <v>9.3225557241979742E-2</v>
      </c>
      <c r="BT13">
        <v>0.95295670434259094</v>
      </c>
    </row>
    <row r="14" spans="1:72" outlineLevel="1" x14ac:dyDescent="0.3">
      <c r="B14" t="s">
        <v>414</v>
      </c>
      <c r="C14">
        <v>11.23</v>
      </c>
      <c r="D14">
        <v>7.28</v>
      </c>
      <c r="E14">
        <v>15.25</v>
      </c>
      <c r="F14">
        <v>1.97</v>
      </c>
      <c r="G14">
        <v>48.6</v>
      </c>
      <c r="H14">
        <v>14.76</v>
      </c>
      <c r="I14">
        <v>48.02</v>
      </c>
      <c r="J14">
        <v>5.2</v>
      </c>
      <c r="K14">
        <v>59.48</v>
      </c>
      <c r="L14">
        <v>292.24</v>
      </c>
      <c r="O14" t="str">
        <f>$H$4</f>
        <v>m110</v>
      </c>
      <c r="P14">
        <v>0.75126812042293167</v>
      </c>
      <c r="Q14">
        <v>-0.65449191256259809</v>
      </c>
      <c r="R14">
        <v>-0.48884359092939428</v>
      </c>
      <c r="S14">
        <v>-0.48684722332143449</v>
      </c>
      <c r="T14">
        <v>8.9078098548138779E-2</v>
      </c>
      <c r="U14">
        <v>1</v>
      </c>
      <c r="V14">
        <v>-0.40345911681433982</v>
      </c>
      <c r="W14">
        <v>-0.7087535893768957</v>
      </c>
      <c r="X14">
        <v>-0.35049056935936851</v>
      </c>
      <c r="Y14">
        <v>0.15531567442747357</v>
      </c>
      <c r="AW14">
        <v>-0.65819027136772346</v>
      </c>
      <c r="AX14">
        <v>-1.0994991241148262</v>
      </c>
      <c r="AY14">
        <v>0.42235402592970767</v>
      </c>
      <c r="AZ14">
        <v>-0.46118476987429813</v>
      </c>
      <c r="BA14">
        <v>0.63394399349543096</v>
      </c>
      <c r="BC14">
        <v>-0.63419883422693457</v>
      </c>
      <c r="BD14">
        <v>-1.0440831149752006</v>
      </c>
      <c r="BE14">
        <v>0.39330807095078801</v>
      </c>
      <c r="BF14">
        <v>-0.38432232524905779</v>
      </c>
      <c r="BG14">
        <v>0.55986573613304924</v>
      </c>
      <c r="BJ14">
        <v>0.10052404801479348</v>
      </c>
      <c r="BK14">
        <v>-0.1156446398616031</v>
      </c>
      <c r="BL14">
        <v>0.14054003985361496</v>
      </c>
      <c r="BM14">
        <v>-0.3876873568094073</v>
      </c>
      <c r="BN14">
        <v>1.3430820037248923</v>
      </c>
      <c r="BP14">
        <v>0.10033059519141978</v>
      </c>
      <c r="BQ14">
        <v>-0.11202648581127467</v>
      </c>
      <c r="BR14">
        <v>0.13793766484214359</v>
      </c>
      <c r="BS14">
        <v>-0.37873606857828096</v>
      </c>
      <c r="BT14">
        <v>1.134889274505646</v>
      </c>
    </row>
    <row r="15" spans="1:72" outlineLevel="1" x14ac:dyDescent="0.3">
      <c r="B15" t="s">
        <v>415</v>
      </c>
      <c r="C15">
        <v>10.94</v>
      </c>
      <c r="D15">
        <v>7.45</v>
      </c>
      <c r="E15">
        <v>15.34</v>
      </c>
      <c r="F15">
        <v>1.97</v>
      </c>
      <c r="G15">
        <v>49.94</v>
      </c>
      <c r="H15">
        <v>14.25</v>
      </c>
      <c r="I15">
        <v>41.86</v>
      </c>
      <c r="J15">
        <v>4.8</v>
      </c>
      <c r="K15">
        <v>66.64</v>
      </c>
      <c r="L15">
        <v>295.89</v>
      </c>
      <c r="O15" t="str">
        <f>$I$4</f>
        <v>discus</v>
      </c>
      <c r="P15">
        <v>-0.35260160258450235</v>
      </c>
      <c r="Q15">
        <v>0.37484942778258251</v>
      </c>
      <c r="R15">
        <v>0.85618456513734653</v>
      </c>
      <c r="S15">
        <v>0.37600485832099934</v>
      </c>
      <c r="T15">
        <v>-6.5601147649685498E-2</v>
      </c>
      <c r="U15">
        <v>-0.40345911681433977</v>
      </c>
      <c r="V15">
        <v>1.0000000000000002</v>
      </c>
      <c r="W15">
        <v>0.6195216761961666</v>
      </c>
      <c r="X15">
        <v>0.61782022027154038</v>
      </c>
      <c r="Y15">
        <v>0.28819059567552224</v>
      </c>
      <c r="AW15">
        <v>-0.92136661386063545</v>
      </c>
      <c r="AX15">
        <v>-0.67297987554201866</v>
      </c>
      <c r="AY15">
        <v>0.17925330679412443</v>
      </c>
      <c r="AZ15">
        <v>-0.68741597189786918</v>
      </c>
      <c r="BA15">
        <v>1.5363611412014384</v>
      </c>
      <c r="BC15">
        <v>-0.88171799834709896</v>
      </c>
      <c r="BD15">
        <v>-0.66084079285333142</v>
      </c>
      <c r="BE15">
        <v>0.14051716711259624</v>
      </c>
      <c r="BF15">
        <v>-0.54493504540405058</v>
      </c>
      <c r="BG15">
        <v>1.3632557262044758</v>
      </c>
      <c r="BJ15">
        <v>0.1129317861165111</v>
      </c>
      <c r="BK15">
        <v>-0.17303040348696855</v>
      </c>
      <c r="BL15">
        <v>-0.11568478426158285</v>
      </c>
      <c r="BM15">
        <v>7.6861768479915729E-2</v>
      </c>
      <c r="BN15">
        <v>2.5499123071969474</v>
      </c>
      <c r="BP15">
        <v>0.11257361723235647</v>
      </c>
      <c r="BQ15">
        <v>-0.16629565783582456</v>
      </c>
      <c r="BR15">
        <v>-0.12051058691760055</v>
      </c>
      <c r="BS15">
        <v>9.3475048620555584E-2</v>
      </c>
      <c r="BT15">
        <v>2.1608085796034779</v>
      </c>
    </row>
    <row r="16" spans="1:72" outlineLevel="1" x14ac:dyDescent="0.3">
      <c r="B16" t="s">
        <v>416</v>
      </c>
      <c r="C16">
        <v>11.18</v>
      </c>
      <c r="D16">
        <v>7.34</v>
      </c>
      <c r="E16">
        <v>14.48</v>
      </c>
      <c r="F16">
        <v>1.94</v>
      </c>
      <c r="G16">
        <v>49.02</v>
      </c>
      <c r="H16">
        <v>15.11</v>
      </c>
      <c r="I16">
        <v>42.76</v>
      </c>
      <c r="J16">
        <v>4.7</v>
      </c>
      <c r="K16">
        <v>65.84</v>
      </c>
      <c r="L16">
        <v>256.74</v>
      </c>
      <c r="O16" t="str">
        <f>$J$4</f>
        <v>polevault</v>
      </c>
      <c r="P16">
        <v>-0.62723875881840085</v>
      </c>
      <c r="Q16">
        <v>0.63228807803010356</v>
      </c>
      <c r="R16">
        <v>0.64253148289709461</v>
      </c>
      <c r="S16">
        <v>0.47152586929548712</v>
      </c>
      <c r="T16">
        <v>-0.11022707768050859</v>
      </c>
      <c r="U16">
        <v>-0.7087535893768957</v>
      </c>
      <c r="V16">
        <v>0.61952167619616672</v>
      </c>
      <c r="W16">
        <v>1</v>
      </c>
      <c r="X16">
        <v>0.55713064328866468</v>
      </c>
      <c r="Y16">
        <v>-7.0246194316639227E-2</v>
      </c>
      <c r="AW16">
        <v>-0.41330121708920464</v>
      </c>
      <c r="AX16">
        <v>0.45932161073908434</v>
      </c>
      <c r="AY16">
        <v>-0.2804645324308972</v>
      </c>
      <c r="AZ16">
        <v>2.017130377764512</v>
      </c>
      <c r="BA16">
        <v>-0.32453410624977264</v>
      </c>
      <c r="BC16">
        <v>-0.38452146681605198</v>
      </c>
      <c r="BD16">
        <v>0.44612994338369993</v>
      </c>
      <c r="BE16">
        <v>-0.23762582104468286</v>
      </c>
      <c r="BF16">
        <v>1.7737484379452919</v>
      </c>
      <c r="BG16">
        <v>-0.20328031537755634</v>
      </c>
      <c r="BJ16">
        <v>-0.10007818217725431</v>
      </c>
      <c r="BK16">
        <v>-0.17223822018518817</v>
      </c>
      <c r="BL16">
        <v>-2.0467018480623735E-2</v>
      </c>
      <c r="BM16">
        <v>5.652899081854805E-2</v>
      </c>
      <c r="BN16">
        <v>0.47887511217873824</v>
      </c>
      <c r="BP16">
        <v>-0.10014543440030474</v>
      </c>
      <c r="BQ16">
        <v>-0.17097212032793263</v>
      </c>
      <c r="BR16">
        <v>-2.1374454038667112E-2</v>
      </c>
      <c r="BS16">
        <v>5.9650563175432825E-2</v>
      </c>
      <c r="BT16">
        <v>0.4057210033058119</v>
      </c>
    </row>
    <row r="17" spans="2:72" outlineLevel="1" x14ac:dyDescent="0.3">
      <c r="B17" t="s">
        <v>417</v>
      </c>
      <c r="C17">
        <v>11.02</v>
      </c>
      <c r="D17">
        <v>7.29</v>
      </c>
      <c r="E17">
        <v>12.92</v>
      </c>
      <c r="F17">
        <v>2.06</v>
      </c>
      <c r="G17">
        <v>48.23</v>
      </c>
      <c r="H17">
        <v>14.94</v>
      </c>
      <c r="I17">
        <v>39.54</v>
      </c>
      <c r="J17">
        <v>5</v>
      </c>
      <c r="K17">
        <v>56.8</v>
      </c>
      <c r="L17">
        <v>257.85000000000002</v>
      </c>
      <c r="O17" t="str">
        <f>$K$4</f>
        <v>javelin</v>
      </c>
      <c r="P17">
        <v>-0.34413017508657945</v>
      </c>
      <c r="Q17">
        <v>0.44628426844723101</v>
      </c>
      <c r="R17">
        <v>0.70263970959728006</v>
      </c>
      <c r="S17">
        <v>0.33772613224581027</v>
      </c>
      <c r="T17">
        <v>8.906695868108222E-2</v>
      </c>
      <c r="U17">
        <v>-0.35049056935936845</v>
      </c>
      <c r="V17">
        <v>0.61782022027154038</v>
      </c>
      <c r="W17">
        <v>0.55713064328866468</v>
      </c>
      <c r="X17">
        <v>1</v>
      </c>
      <c r="Y17">
        <v>4.4976358721919865E-2</v>
      </c>
      <c r="AW17">
        <v>-0.25758989397134546</v>
      </c>
      <c r="AX17">
        <v>1.4908042277973244</v>
      </c>
      <c r="AY17">
        <v>-0.28354812378525662</v>
      </c>
      <c r="AZ17">
        <v>-0.13484169070816898</v>
      </c>
      <c r="BA17">
        <v>-0.58225435019617788</v>
      </c>
      <c r="BC17">
        <v>-0.2628739952246294</v>
      </c>
      <c r="BD17">
        <v>1.4091337048983767</v>
      </c>
      <c r="BE17">
        <v>-0.27043849213228377</v>
      </c>
      <c r="BF17">
        <v>-0.15082526025114351</v>
      </c>
      <c r="BG17">
        <v>-0.56449943216522835</v>
      </c>
      <c r="BJ17">
        <v>-0.10450285328244246</v>
      </c>
      <c r="BK17">
        <v>4.8386727943473561E-2</v>
      </c>
      <c r="BL17">
        <v>2.4829343587098734E-2</v>
      </c>
      <c r="BM17">
        <v>5.9381985252523001E-2</v>
      </c>
      <c r="BN17">
        <v>0.58113943342048169</v>
      </c>
      <c r="BP17">
        <v>-0.10458385790824919</v>
      </c>
      <c r="BQ17">
        <v>4.9912568192107661E-2</v>
      </c>
      <c r="BR17">
        <v>2.3734422054004667E-2</v>
      </c>
      <c r="BS17">
        <v>6.3142746591848847E-2</v>
      </c>
      <c r="BT17">
        <v>0.49288695943615934</v>
      </c>
    </row>
    <row r="18" spans="2:72" outlineLevel="1" x14ac:dyDescent="0.3">
      <c r="B18" t="s">
        <v>418</v>
      </c>
      <c r="C18">
        <v>10.99</v>
      </c>
      <c r="D18">
        <v>7.37</v>
      </c>
      <c r="E18">
        <v>13.61</v>
      </c>
      <c r="F18">
        <v>1.97</v>
      </c>
      <c r="G18">
        <v>47.83</v>
      </c>
      <c r="H18">
        <v>14.7</v>
      </c>
      <c r="I18">
        <v>43.88</v>
      </c>
      <c r="J18">
        <v>4.3</v>
      </c>
      <c r="K18">
        <v>66.540000000000006</v>
      </c>
      <c r="L18">
        <v>268.97000000000003</v>
      </c>
      <c r="O18" t="str">
        <f>$L$4</f>
        <v>m1500</v>
      </c>
      <c r="P18">
        <v>0.25377410252670951</v>
      </c>
      <c r="Q18">
        <v>-0.35597702970628275</v>
      </c>
      <c r="R18">
        <v>0.20201511183808826</v>
      </c>
      <c r="S18">
        <v>-0.13155142889171201</v>
      </c>
      <c r="T18">
        <v>-3.7210600356977895E-2</v>
      </c>
      <c r="U18">
        <v>0.15531567442747357</v>
      </c>
      <c r="V18">
        <v>0.28819059567552224</v>
      </c>
      <c r="W18">
        <v>-7.0246194316639227E-2</v>
      </c>
      <c r="X18">
        <v>4.4976358721919865E-2</v>
      </c>
      <c r="Y18">
        <v>0.99999999999999978</v>
      </c>
      <c r="AW18">
        <v>-0.52248207652381662</v>
      </c>
      <c r="AX18">
        <v>0.43576002416448079</v>
      </c>
      <c r="AY18">
        <v>0.17699855311994817</v>
      </c>
      <c r="AZ18">
        <v>0.74572259177378686</v>
      </c>
      <c r="BA18">
        <v>2.8452435559138373E-2</v>
      </c>
      <c r="BC18">
        <v>-0.49902780867925073</v>
      </c>
      <c r="BD18">
        <v>0.41300164905705739</v>
      </c>
      <c r="BE18">
        <v>0.18427027403937479</v>
      </c>
      <c r="BF18">
        <v>0.66489089440331961</v>
      </c>
      <c r="BG18">
        <v>4.6982806281738038E-2</v>
      </c>
      <c r="BJ18">
        <v>-3.1171517364909196E-2</v>
      </c>
      <c r="BK18">
        <v>-0.18511054373426125</v>
      </c>
      <c r="BL18">
        <v>6.7578318809756135E-2</v>
      </c>
      <c r="BM18">
        <v>7.8279952479605702E-2</v>
      </c>
      <c r="BN18">
        <v>0.24712865541200718</v>
      </c>
      <c r="BP18">
        <v>-3.1206327133033267E-2</v>
      </c>
      <c r="BQ18">
        <v>-0.18445552539389462</v>
      </c>
      <c r="BR18">
        <v>6.710561391520993E-2</v>
      </c>
      <c r="BS18">
        <v>7.9892865257888301E-2</v>
      </c>
      <c r="BT18">
        <v>0.20929158617975749</v>
      </c>
    </row>
    <row r="19" spans="2:72" outlineLevel="1" x14ac:dyDescent="0.3">
      <c r="B19" t="s">
        <v>419</v>
      </c>
      <c r="C19">
        <v>11.03</v>
      </c>
      <c r="D19">
        <v>7.45</v>
      </c>
      <c r="E19">
        <v>14.2</v>
      </c>
      <c r="F19">
        <v>1.97</v>
      </c>
      <c r="G19">
        <v>48.94</v>
      </c>
      <c r="H19">
        <v>15.44</v>
      </c>
      <c r="I19">
        <v>41.66</v>
      </c>
      <c r="J19">
        <v>4.7</v>
      </c>
      <c r="K19">
        <v>64</v>
      </c>
      <c r="L19">
        <v>267.48</v>
      </c>
      <c r="AW19">
        <v>-0.3412499407985668</v>
      </c>
      <c r="AX19">
        <v>0.30776336669716481</v>
      </c>
      <c r="AY19">
        <v>-0.200000505919121</v>
      </c>
      <c r="AZ19">
        <v>1.1370346265947928</v>
      </c>
      <c r="BA19">
        <v>-0.26782711847096663</v>
      </c>
      <c r="BC19">
        <v>-0.3234639575983167</v>
      </c>
      <c r="BD19">
        <v>0.29887796194087701</v>
      </c>
      <c r="BE19">
        <v>-0.17420797548770622</v>
      </c>
      <c r="BF19">
        <v>0.9937664102229028</v>
      </c>
      <c r="BG19">
        <v>-0.19387272763894869</v>
      </c>
      <c r="BJ19">
        <v>-4.4697673387594936E-2</v>
      </c>
      <c r="BK19">
        <v>-0.11152580514003231</v>
      </c>
      <c r="BL19">
        <v>-3.4346972931622984E-2</v>
      </c>
      <c r="BM19">
        <v>9.698684956565691E-2</v>
      </c>
      <c r="BN19">
        <v>0.56653910173140576</v>
      </c>
      <c r="BP19">
        <v>-4.4776660874522152E-2</v>
      </c>
      <c r="BQ19">
        <v>-0.11003744259181493</v>
      </c>
      <c r="BR19">
        <v>-3.5412980628891685E-2</v>
      </c>
      <c r="BS19">
        <v>0.10065402412289241</v>
      </c>
      <c r="BT19">
        <v>0.48044230651458919</v>
      </c>
    </row>
    <row r="20" spans="2:72" outlineLevel="1" x14ac:dyDescent="0.3">
      <c r="B20" t="s">
        <v>420</v>
      </c>
      <c r="C20">
        <v>11.09</v>
      </c>
      <c r="D20">
        <v>7.08</v>
      </c>
      <c r="E20">
        <v>14.51</v>
      </c>
      <c r="F20">
        <v>2.0299999999999998</v>
      </c>
      <c r="G20">
        <v>49.89</v>
      </c>
      <c r="H20">
        <v>14.78</v>
      </c>
      <c r="I20">
        <v>43.2</v>
      </c>
      <c r="J20">
        <v>4.9000000000000004</v>
      </c>
      <c r="K20">
        <v>57.18</v>
      </c>
      <c r="L20">
        <v>268.54000000000002</v>
      </c>
      <c r="AW20">
        <v>-0.44636370479957693</v>
      </c>
      <c r="AX20">
        <v>0.37413365024960532</v>
      </c>
      <c r="AY20">
        <v>-0.40201067958962844</v>
      </c>
      <c r="AZ20">
        <v>-0.20847775640476829</v>
      </c>
      <c r="BA20">
        <v>9.631574006377977E-2</v>
      </c>
      <c r="BC20">
        <v>-0.43719031377376028</v>
      </c>
      <c r="BD20">
        <v>0.34827578804793657</v>
      </c>
      <c r="BE20">
        <v>-0.39891465398258119</v>
      </c>
      <c r="BF20">
        <v>-0.19103150007534853</v>
      </c>
      <c r="BG20">
        <v>6.9321758687630769E-2</v>
      </c>
      <c r="BJ20">
        <v>-3.899646164701883E-2</v>
      </c>
      <c r="BK20">
        <v>-1.8608963315787395E-2</v>
      </c>
      <c r="BL20">
        <v>-1.7556625459098127E-2</v>
      </c>
      <c r="BM20">
        <v>-0.22440956065180775</v>
      </c>
      <c r="BN20">
        <v>1.1585999227705153</v>
      </c>
      <c r="BP20">
        <v>-3.9161518684773876E-2</v>
      </c>
      <c r="BQ20">
        <v>-1.5514133398536585E-2</v>
      </c>
      <c r="BR20">
        <v>-1.9776374950942893E-2</v>
      </c>
      <c r="BS20">
        <v>-0.21676032979972493</v>
      </c>
      <c r="BT20">
        <v>0.98021694636174173</v>
      </c>
    </row>
    <row r="21" spans="2:72" outlineLevel="1" x14ac:dyDescent="0.3">
      <c r="B21" t="s">
        <v>421</v>
      </c>
      <c r="C21">
        <v>11.46</v>
      </c>
      <c r="D21">
        <v>6.75</v>
      </c>
      <c r="E21">
        <v>16.07</v>
      </c>
      <c r="F21">
        <v>2</v>
      </c>
      <c r="G21">
        <v>51.28</v>
      </c>
      <c r="H21">
        <v>16.059999999999999</v>
      </c>
      <c r="I21">
        <v>50.66</v>
      </c>
      <c r="J21">
        <v>4.8</v>
      </c>
      <c r="K21">
        <v>72.599999999999994</v>
      </c>
      <c r="L21">
        <v>302.42</v>
      </c>
      <c r="N21" t="s">
        <v>810</v>
      </c>
      <c r="O21">
        <f t="array" ref="O21:X32">CovEigenDecompQR($P$9:$Y$18)</f>
        <v>4.6607257211829678</v>
      </c>
      <c r="P21">
        <v>1.7131283115943765</v>
      </c>
      <c r="Q21">
        <v>1.1413675427456991</v>
      </c>
      <c r="R21">
        <v>0.6847267315968617</v>
      </c>
      <c r="S21">
        <v>0.60828109407358277</v>
      </c>
      <c r="T21">
        <v>0.35376590825471943</v>
      </c>
      <c r="U21">
        <v>0.29695704512389004</v>
      </c>
      <c r="V21">
        <v>0.23263606698436717</v>
      </c>
      <c r="W21">
        <v>0.20640922327008068</v>
      </c>
      <c r="X21">
        <v>0.10200235517345362</v>
      </c>
      <c r="AW21">
        <v>-0.34774571964966694</v>
      </c>
      <c r="AX21">
        <v>-3.0584041555714609</v>
      </c>
      <c r="AY21">
        <v>-0.58553967105012716</v>
      </c>
      <c r="AZ21">
        <v>0.7205471616486121</v>
      </c>
      <c r="BA21">
        <v>-1.0682703372490097</v>
      </c>
      <c r="BC21">
        <v>-0.34341948990276405</v>
      </c>
      <c r="BD21">
        <v>-2.8502373601730069</v>
      </c>
      <c r="BE21">
        <v>-0.55566013956146587</v>
      </c>
      <c r="BF21">
        <v>0.55974703533625791</v>
      </c>
      <c r="BG21">
        <v>-0.88111328379953946</v>
      </c>
      <c r="BJ21">
        <v>0.1651787312126336</v>
      </c>
      <c r="BK21">
        <v>-0.36543058942818324</v>
      </c>
      <c r="BL21">
        <v>-0.10586437130676138</v>
      </c>
      <c r="BM21">
        <v>-0.22711424282723969</v>
      </c>
      <c r="BN21">
        <v>-0.50689652735112045</v>
      </c>
      <c r="BP21">
        <v>0.16524684351140556</v>
      </c>
      <c r="BQ21">
        <v>-0.36672215555895749</v>
      </c>
      <c r="BR21">
        <v>-0.10493573086217546</v>
      </c>
      <c r="BS21">
        <v>-0.23028484683252665</v>
      </c>
      <c r="BT21">
        <v>-0.43176735236995523</v>
      </c>
    </row>
    <row r="22" spans="2:72" outlineLevel="1" x14ac:dyDescent="0.3">
      <c r="B22" t="s">
        <v>422</v>
      </c>
      <c r="C22">
        <v>11.57</v>
      </c>
      <c r="D22">
        <v>7</v>
      </c>
      <c r="E22">
        <v>16.600000000000001</v>
      </c>
      <c r="F22">
        <v>1.94</v>
      </c>
      <c r="G22">
        <v>49.84</v>
      </c>
      <c r="H22">
        <v>15</v>
      </c>
      <c r="I22">
        <v>46.66</v>
      </c>
      <c r="J22">
        <v>4.9000000000000004</v>
      </c>
      <c r="K22">
        <v>60.2</v>
      </c>
      <c r="L22">
        <v>286.04000000000002</v>
      </c>
      <c r="O22" t="str">
        <v/>
      </c>
      <c r="P22" t="str">
        <v/>
      </c>
      <c r="Q22" t="str">
        <v/>
      </c>
      <c r="R22" t="str">
        <v/>
      </c>
      <c r="S22" t="str">
        <v/>
      </c>
      <c r="T22" t="str">
        <v/>
      </c>
      <c r="U22" t="str">
        <v/>
      </c>
      <c r="V22" t="str">
        <v/>
      </c>
      <c r="W22" t="str">
        <v/>
      </c>
      <c r="X22" t="str">
        <v/>
      </c>
      <c r="Z22" t="s">
        <v>812</v>
      </c>
      <c r="AA22" t="s">
        <v>813</v>
      </c>
      <c r="AB22" t="s">
        <v>814</v>
      </c>
      <c r="AC22" t="s">
        <v>815</v>
      </c>
      <c r="AD22" t="s">
        <v>816</v>
      </c>
      <c r="AE22" t="s">
        <v>817</v>
      </c>
      <c r="AG22" t="s">
        <v>819</v>
      </c>
      <c r="AH22" t="s">
        <v>820</v>
      </c>
      <c r="AJ22" t="s">
        <v>822</v>
      </c>
      <c r="AP22" t="s">
        <v>823</v>
      </c>
      <c r="AW22">
        <v>-0.33432100840680584</v>
      </c>
      <c r="AX22">
        <v>-1.5990192615896539</v>
      </c>
      <c r="AY22">
        <v>-2.9097782677135253E-2</v>
      </c>
      <c r="AZ22">
        <v>0.57142226609806657</v>
      </c>
      <c r="BA22">
        <v>0.11245955380647335</v>
      </c>
      <c r="BC22">
        <v>-0.31536244678825692</v>
      </c>
      <c r="BD22">
        <v>-1.5004244135335516</v>
      </c>
      <c r="BE22">
        <v>-2.4914054110605849E-2</v>
      </c>
      <c r="BF22">
        <v>0.5033004930792585</v>
      </c>
      <c r="BG22">
        <v>0.15584307236764425</v>
      </c>
      <c r="BJ22">
        <v>6.4122100380478483E-2</v>
      </c>
      <c r="BK22">
        <v>-0.11109251245499888</v>
      </c>
      <c r="BL22">
        <v>2.3264600835173378E-2</v>
      </c>
      <c r="BM22">
        <v>-0.32917615128613287</v>
      </c>
      <c r="BN22">
        <v>1.0696558148080053</v>
      </c>
      <c r="BP22">
        <v>6.3968052191045968E-2</v>
      </c>
      <c r="BQ22">
        <v>-0.10821078139394577</v>
      </c>
      <c r="BR22">
        <v>2.1195349075740295E-2</v>
      </c>
      <c r="BS22">
        <v>-0.32204561749110144</v>
      </c>
      <c r="BT22">
        <v>0.90383419094598516</v>
      </c>
    </row>
    <row r="23" spans="2:72" outlineLevel="1" x14ac:dyDescent="0.3">
      <c r="B23" t="s">
        <v>423</v>
      </c>
      <c r="C23">
        <v>11.07</v>
      </c>
      <c r="D23">
        <v>7.04</v>
      </c>
      <c r="E23">
        <v>13.41</v>
      </c>
      <c r="F23">
        <v>1.94</v>
      </c>
      <c r="G23">
        <v>47.97</v>
      </c>
      <c r="H23">
        <v>14.96</v>
      </c>
      <c r="I23">
        <v>40.380000000000003</v>
      </c>
      <c r="J23">
        <v>4.5</v>
      </c>
      <c r="K23">
        <v>51.5</v>
      </c>
      <c r="L23">
        <v>262.41000000000003</v>
      </c>
      <c r="N23" t="s">
        <v>811</v>
      </c>
      <c r="O23">
        <v>0.35145141502216815</v>
      </c>
      <c r="P23">
        <v>-0.28961991171177276</v>
      </c>
      <c r="Q23">
        <v>-5.4404803866691484E-2</v>
      </c>
      <c r="R23">
        <v>7.0500695574226682E-2</v>
      </c>
      <c r="S23">
        <v>-0.48697019742866315</v>
      </c>
      <c r="T23">
        <v>-0.17295962974078383</v>
      </c>
      <c r="U23">
        <v>-0.36635521799739545</v>
      </c>
      <c r="V23">
        <v>-0.10085983725502601</v>
      </c>
      <c r="W23">
        <v>-0.60893225454675592</v>
      </c>
      <c r="X23">
        <v>-4.9291267000888039E-2</v>
      </c>
      <c r="Z23" t="str">
        <f>$C$4</f>
        <v>m100</v>
      </c>
      <c r="AA23">
        <f t="array" ref="AA23:AE32">MMULT(MMULT($O$23:$S$32,MakeDiagMatrix(SQRT($O$21:$S$21))),$B$40:$F$44)</f>
        <v>0.75873840833571449</v>
      </c>
      <c r="AB23">
        <v>-0.37907344577462387</v>
      </c>
      <c r="AC23">
        <v>-5.8123265785687973E-2</v>
      </c>
      <c r="AD23">
        <v>5.8338068131248665E-2</v>
      </c>
      <c r="AE23">
        <v>-0.37979963446107728</v>
      </c>
      <c r="AG23">
        <f>SUMSQ($AA$23:$AE$23)</f>
        <v>0.87041005613090805</v>
      </c>
      <c r="AH23">
        <f>$P$9 - $AG$23</f>
        <v>0.12958994386909195</v>
      </c>
      <c r="AJ23">
        <f t="array" ref="AJ23:AN32">TRANSPOSE(MMULT(MINVERSE(MMULT(TRANSPOSE($AA$23:$AE$32),MMULT(MakeDiagMatrix(1/$AH$23:$AH$32),$AA$23:$AE$32))),MMULT(TRANSPOSE($AA$23:$AE$32),MakeDiagMatrix(1/$AH$23:$AH$32))))</f>
        <v>0.20262229700013204</v>
      </c>
      <c r="AK23">
        <v>-0.24948232095885453</v>
      </c>
      <c r="AL23">
        <v>-7.8874295977743758E-2</v>
      </c>
      <c r="AM23">
        <v>0.19740706167465966</v>
      </c>
      <c r="AN23">
        <v>-0.47902570689139862</v>
      </c>
      <c r="AP23">
        <f t="array" ref="AP23:AT32">TRANSPOSE(MMULT(TRANSPOSE($AA$23:$AE$32),MINVERSE($O$35:$X$44 + MakeDiagMatrix($AH$23:$AH$32))))</f>
        <v>0.19278318258170177</v>
      </c>
      <c r="AQ23">
        <v>-0.22524739207445998</v>
      </c>
      <c r="AR23">
        <v>-6.7847082524954916E-2</v>
      </c>
      <c r="AS23">
        <v>0.15134856907485444</v>
      </c>
      <c r="AT23">
        <v>-0.41867833473220584</v>
      </c>
      <c r="AW23">
        <v>0.19080777602044291</v>
      </c>
      <c r="AX23">
        <v>1.0802073041397766</v>
      </c>
      <c r="AY23">
        <v>0.22109572392532767</v>
      </c>
      <c r="AZ23">
        <v>5.4472673881491573E-2</v>
      </c>
      <c r="BA23">
        <v>0.52018451422508549</v>
      </c>
      <c r="BC23">
        <v>0.1930685025804863</v>
      </c>
      <c r="BD23">
        <v>1.005526965714074</v>
      </c>
      <c r="BE23">
        <v>0.21385115682411485</v>
      </c>
      <c r="BF23">
        <v>8.5996275021315349E-2</v>
      </c>
      <c r="BG23">
        <v>0.45810353021764055</v>
      </c>
      <c r="BJ23">
        <v>-8.123517941172867E-2</v>
      </c>
      <c r="BK23">
        <v>0.1490109001152323</v>
      </c>
      <c r="BL23">
        <v>8.3628510478715418E-2</v>
      </c>
      <c r="BM23">
        <v>-8.2197489687959924E-2</v>
      </c>
      <c r="BN23">
        <v>3.9854216457085631E-2</v>
      </c>
      <c r="BP23">
        <v>-8.1241269037472696E-2</v>
      </c>
      <c r="BQ23">
        <v>0.14912303223168236</v>
      </c>
      <c r="BR23">
        <v>8.354489489341832E-2</v>
      </c>
      <c r="BS23">
        <v>-8.1916968053560912E-2</v>
      </c>
      <c r="BT23">
        <v>3.3479461221006382E-2</v>
      </c>
    </row>
    <row r="24" spans="2:72" outlineLevel="1" x14ac:dyDescent="0.3">
      <c r="B24" t="s">
        <v>424</v>
      </c>
      <c r="C24">
        <v>10.89</v>
      </c>
      <c r="D24">
        <v>7.07</v>
      </c>
      <c r="E24">
        <v>15.84</v>
      </c>
      <c r="F24">
        <v>1.79</v>
      </c>
      <c r="G24">
        <v>49.68</v>
      </c>
      <c r="H24">
        <v>15.38</v>
      </c>
      <c r="I24">
        <v>45.32</v>
      </c>
      <c r="J24">
        <v>4.9000000000000004</v>
      </c>
      <c r="K24">
        <v>60.48</v>
      </c>
      <c r="L24">
        <v>277.83999999999997</v>
      </c>
      <c r="O24">
        <v>-0.35942762438813769</v>
      </c>
      <c r="P24">
        <v>0.32074076495940756</v>
      </c>
      <c r="Q24">
        <v>0.10353929877692292</v>
      </c>
      <c r="R24">
        <v>0.12655727191359861</v>
      </c>
      <c r="S24">
        <v>-0.16209979833008653</v>
      </c>
      <c r="T24">
        <v>0.34415461973981659</v>
      </c>
      <c r="U24">
        <v>0.34793142189800524</v>
      </c>
      <c r="V24">
        <v>-0.51594199697324061</v>
      </c>
      <c r="W24">
        <v>-0.45217481890202782</v>
      </c>
      <c r="X24">
        <v>6.9041891007034145E-2</v>
      </c>
      <c r="Z24" t="str">
        <f>$D$4</f>
        <v>longjump</v>
      </c>
      <c r="AA24">
        <v>-0.77595801861529301</v>
      </c>
      <c r="AB24">
        <v>0.4198064499603571</v>
      </c>
      <c r="AC24">
        <v>0.11061600730738602</v>
      </c>
      <c r="AD24">
        <v>0.10472388522219858</v>
      </c>
      <c r="AE24">
        <v>-0.12642548656378505</v>
      </c>
      <c r="AG24">
        <f>SUMSQ($AA$24:$AE$24)</f>
        <v>0.81753469894323894</v>
      </c>
      <c r="AH24">
        <f>$Q$10 - $AG$24</f>
        <v>0.18246530105676084</v>
      </c>
      <c r="AJ24">
        <v>-0.11723626276136938</v>
      </c>
      <c r="AK24">
        <v>0.12692792422663285</v>
      </c>
      <c r="AL24">
        <v>3.432404494857726E-3</v>
      </c>
      <c r="AM24">
        <v>0.1423949282314762</v>
      </c>
      <c r="AN24">
        <v>1.4724326903013452E-2</v>
      </c>
      <c r="AP24">
        <v>-0.11231138549337474</v>
      </c>
      <c r="AQ24">
        <v>0.11970356774372504</v>
      </c>
      <c r="AR24">
        <v>5.3814694217066972E-3</v>
      </c>
      <c r="AS24">
        <v>0.12692876491993832</v>
      </c>
      <c r="AT24">
        <v>1.6803253795058981E-2</v>
      </c>
      <c r="AW24">
        <v>-0.36321153830692171</v>
      </c>
      <c r="AX24">
        <v>-0.70484193139147022</v>
      </c>
      <c r="AY24">
        <v>0.443698343912725</v>
      </c>
      <c r="AZ24">
        <v>1.6337514854584207</v>
      </c>
      <c r="BA24">
        <v>2.0365706971330764</v>
      </c>
      <c r="BC24">
        <v>-0.30372025650549866</v>
      </c>
      <c r="BD24">
        <v>-0.68903055461392793</v>
      </c>
      <c r="BE24">
        <v>0.43360327600965037</v>
      </c>
      <c r="BF24">
        <v>1.5600802534235958</v>
      </c>
      <c r="BG24">
        <v>1.943307267907032</v>
      </c>
      <c r="BJ24">
        <v>1.7435188774681858E-2</v>
      </c>
      <c r="BK24">
        <v>-0.10778366742210119</v>
      </c>
      <c r="BL24">
        <v>1.4922866713565257E-2</v>
      </c>
      <c r="BM24">
        <v>-0.25911701851830232</v>
      </c>
      <c r="BN24">
        <v>1.3563550059127756</v>
      </c>
      <c r="BP24">
        <v>1.724155667969491E-2</v>
      </c>
      <c r="BQ24">
        <v>-0.10415470041809617</v>
      </c>
      <c r="BR24">
        <v>1.2318321143035056E-2</v>
      </c>
      <c r="BS24">
        <v>-0.25014707634175226</v>
      </c>
      <c r="BT24">
        <v>1.1472447988445114</v>
      </c>
    </row>
    <row r="25" spans="2:72" outlineLevel="1" x14ac:dyDescent="0.3">
      <c r="B25" t="s">
        <v>425</v>
      </c>
      <c r="C25">
        <v>11.52</v>
      </c>
      <c r="D25">
        <v>7.36</v>
      </c>
      <c r="E25">
        <v>13.93</v>
      </c>
      <c r="F25">
        <v>1.94</v>
      </c>
      <c r="G25">
        <v>49.99</v>
      </c>
      <c r="H25">
        <v>15.64</v>
      </c>
      <c r="I25">
        <v>38.82</v>
      </c>
      <c r="J25">
        <v>4.5999999999999996</v>
      </c>
      <c r="K25">
        <v>67.040000000000006</v>
      </c>
      <c r="L25">
        <v>266.42</v>
      </c>
      <c r="O25">
        <v>-0.36581098907194576</v>
      </c>
      <c r="P25">
        <v>-0.37006861013852332</v>
      </c>
      <c r="Q25">
        <v>-1.6401973967615672E-2</v>
      </c>
      <c r="R25">
        <v>0.18766652717536936</v>
      </c>
      <c r="S25">
        <v>0.11207586579558915</v>
      </c>
      <c r="T25">
        <v>-0.32126018486461977</v>
      </c>
      <c r="U25">
        <v>0.16401109073759107</v>
      </c>
      <c r="V25">
        <v>0.19331176997596308</v>
      </c>
      <c r="W25">
        <v>-0.1967867962683103</v>
      </c>
      <c r="X25">
        <v>0.6891883387996699</v>
      </c>
      <c r="Z25" t="str">
        <f>$E$4</f>
        <v>shotput</v>
      </c>
      <c r="AA25">
        <v>-0.78973888206611587</v>
      </c>
      <c r="AB25">
        <v>-0.48436995367170943</v>
      </c>
      <c r="AC25">
        <v>-1.7523016803178412E-2</v>
      </c>
      <c r="AD25">
        <v>0.15529070400142098</v>
      </c>
      <c r="AE25">
        <v>8.7410632284759288E-2</v>
      </c>
      <c r="AG25">
        <f>SUMSQ($AA$25:$AE$25)</f>
        <v>0.89036463137053523</v>
      </c>
      <c r="AH25">
        <f>$R$11 - $AG$25</f>
        <v>0.10963536862946466</v>
      </c>
      <c r="AJ25">
        <v>-0.23734359055465643</v>
      </c>
      <c r="AK25">
        <v>-0.28880219878918512</v>
      </c>
      <c r="AL25">
        <v>1.5599039414676144E-2</v>
      </c>
      <c r="AM25">
        <v>0.25133280655770135</v>
      </c>
      <c r="AN25">
        <v>2.8513354944323804E-3</v>
      </c>
      <c r="AP25">
        <v>-0.22754874080388177</v>
      </c>
      <c r="AQ25">
        <v>-0.26976941792605347</v>
      </c>
      <c r="AR25">
        <v>1.7943965837396658E-2</v>
      </c>
      <c r="AS25">
        <v>0.22030282337587037</v>
      </c>
      <c r="AT25">
        <v>1.7091899128956561E-2</v>
      </c>
      <c r="AW25">
        <v>0.23837838592482236</v>
      </c>
      <c r="AX25">
        <v>-0.10254622052859325</v>
      </c>
      <c r="AY25">
        <v>-0.6055415011216243</v>
      </c>
      <c r="AZ25">
        <v>1.9160229441062486</v>
      </c>
      <c r="BA25">
        <v>-0.95341891199332851</v>
      </c>
      <c r="BC25">
        <v>0.23901751594273529</v>
      </c>
      <c r="BD25">
        <v>-7.2144012240268451E-2</v>
      </c>
      <c r="BE25">
        <v>-0.54858415002715832</v>
      </c>
      <c r="BF25">
        <v>1.6511206611189808</v>
      </c>
      <c r="BG25">
        <v>-0.75916595783045215</v>
      </c>
      <c r="BJ25">
        <v>-5.5835298100097401E-2</v>
      </c>
      <c r="BK25">
        <v>-0.10375401033869962</v>
      </c>
      <c r="BL25">
        <v>-0.20203378748193085</v>
      </c>
      <c r="BM25">
        <v>0.36552104050315032</v>
      </c>
      <c r="BN25">
        <v>-0.74783815979173995</v>
      </c>
      <c r="BP25">
        <v>-5.5726342489437385E-2</v>
      </c>
      <c r="BQ25">
        <v>-0.10578590878832929</v>
      </c>
      <c r="BR25">
        <v>-0.20056732107776457</v>
      </c>
      <c r="BS25">
        <v>0.36048635397468692</v>
      </c>
      <c r="BT25">
        <v>-0.63114862776382519</v>
      </c>
    </row>
    <row r="26" spans="2:72" outlineLevel="1" x14ac:dyDescent="0.3">
      <c r="B26" t="s">
        <v>426</v>
      </c>
      <c r="C26">
        <v>11.49</v>
      </c>
      <c r="D26">
        <v>7.02</v>
      </c>
      <c r="E26">
        <v>13.8</v>
      </c>
      <c r="F26">
        <v>2.0299999999999998</v>
      </c>
      <c r="G26">
        <v>50.6</v>
      </c>
      <c r="H26">
        <v>15.22</v>
      </c>
      <c r="I26">
        <v>39.08</v>
      </c>
      <c r="J26">
        <v>4.7</v>
      </c>
      <c r="K26">
        <v>60.92</v>
      </c>
      <c r="L26">
        <v>262.93</v>
      </c>
      <c r="O26">
        <v>-0.28129802731356662</v>
      </c>
      <c r="P26">
        <v>0.10176297628009943</v>
      </c>
      <c r="Q26">
        <v>-0.36761141221705845</v>
      </c>
      <c r="R26">
        <v>-0.54479203459894032</v>
      </c>
      <c r="S26">
        <v>-0.62773359246201488</v>
      </c>
      <c r="T26">
        <v>1.6791521413473526E-2</v>
      </c>
      <c r="U26">
        <v>6.1424947859851517E-2</v>
      </c>
      <c r="V26">
        <v>0.16304087226991412</v>
      </c>
      <c r="W26">
        <v>0.18047071607787604</v>
      </c>
      <c r="X26">
        <v>0.14602313934788388</v>
      </c>
      <c r="Z26" t="str">
        <f>$F$4</f>
        <v>highjump</v>
      </c>
      <c r="AA26">
        <v>-0.60728626600752045</v>
      </c>
      <c r="AB26">
        <v>0.13319402606948086</v>
      </c>
      <c r="AC26">
        <v>-0.39273693313001123</v>
      </c>
      <c r="AD26">
        <v>-0.45080569167339274</v>
      </c>
      <c r="AE26">
        <v>-0.48958435283082702</v>
      </c>
      <c r="AG26">
        <f>SUMSQ($AA$26:$AE$26)</f>
        <v>0.98369816628822704</v>
      </c>
      <c r="AH26">
        <f>$S$12 - $AG$26</f>
        <v>1.6301833711773184E-2</v>
      </c>
      <c r="AJ26">
        <v>-0.16074879193728003</v>
      </c>
      <c r="AK26">
        <v>9.7169922773239992E-2</v>
      </c>
      <c r="AL26">
        <v>-0.31143018837519515</v>
      </c>
      <c r="AM26">
        <v>-0.6986647601680902</v>
      </c>
      <c r="AN26">
        <v>-0.90117357950750865</v>
      </c>
      <c r="AP26">
        <v>-0.17823388625009107</v>
      </c>
      <c r="AQ26">
        <v>0.1035114480385647</v>
      </c>
      <c r="AR26">
        <v>-0.30571244150193361</v>
      </c>
      <c r="AS26">
        <v>-0.67534963300237882</v>
      </c>
      <c r="AT26">
        <v>-0.85790177653476907</v>
      </c>
      <c r="AW26">
        <v>0.18531647615740937</v>
      </c>
      <c r="AX26">
        <v>0.33054726390536787</v>
      </c>
      <c r="AY26">
        <v>-0.92198378574046758</v>
      </c>
      <c r="AZ26">
        <v>0.63221756162136633</v>
      </c>
      <c r="BA26">
        <v>-1.074235342030269</v>
      </c>
      <c r="BC26">
        <v>0.16912570230500998</v>
      </c>
      <c r="BD26">
        <v>0.33015113093262083</v>
      </c>
      <c r="BE26">
        <v>-0.87737377923113524</v>
      </c>
      <c r="BF26">
        <v>0.4969065939527213</v>
      </c>
      <c r="BG26">
        <v>-0.93955774018128702</v>
      </c>
      <c r="BJ26">
        <v>-7.7117479402360897E-2</v>
      </c>
      <c r="BK26">
        <v>-3.4791529991559569E-3</v>
      </c>
      <c r="BL26">
        <v>-0.19226906872440161</v>
      </c>
      <c r="BM26">
        <v>0.1556144192368232</v>
      </c>
      <c r="BN26">
        <v>-0.40028292375521407</v>
      </c>
      <c r="BP26">
        <v>-7.7059081882734123E-2</v>
      </c>
      <c r="BQ26">
        <v>-4.5675813450959963E-3</v>
      </c>
      <c r="BR26">
        <v>-0.1914801197163167</v>
      </c>
      <c r="BS26">
        <v>0.15291926697044345</v>
      </c>
      <c r="BT26">
        <v>-0.337781800440979</v>
      </c>
    </row>
    <row r="27" spans="2:72" outlineLevel="1" x14ac:dyDescent="0.3">
      <c r="B27" t="s">
        <v>427</v>
      </c>
      <c r="C27">
        <v>11.38</v>
      </c>
      <c r="D27">
        <v>7.08</v>
      </c>
      <c r="E27">
        <v>14.31</v>
      </c>
      <c r="F27">
        <v>2</v>
      </c>
      <c r="G27">
        <v>50.24</v>
      </c>
      <c r="H27">
        <v>14.97</v>
      </c>
      <c r="I27">
        <v>46.34</v>
      </c>
      <c r="J27">
        <v>4.4000000000000004</v>
      </c>
      <c r="K27">
        <v>55.68</v>
      </c>
      <c r="L27">
        <v>272.68</v>
      </c>
      <c r="O27">
        <v>2.8252164532992698E-2</v>
      </c>
      <c r="P27">
        <v>-0.11853719033317207</v>
      </c>
      <c r="Q27">
        <v>-0.87402946903124734</v>
      </c>
      <c r="R27">
        <v>-2.7188238825431115E-3</v>
      </c>
      <c r="S27">
        <v>0.36535279576997637</v>
      </c>
      <c r="T27">
        <v>2.1675398061478047E-2</v>
      </c>
      <c r="U27">
        <v>3.6929179189013027E-2</v>
      </c>
      <c r="V27">
        <v>-0.25085235387209104</v>
      </c>
      <c r="W27">
        <v>-0.12117191589974381</v>
      </c>
      <c r="X27">
        <v>-9.1049743487560605E-2</v>
      </c>
      <c r="Z27" t="str">
        <f>$G$4</f>
        <v>m400</v>
      </c>
      <c r="AA27">
        <v>6.099278999474083E-2</v>
      </c>
      <c r="AB27">
        <v>-0.15514921238135107</v>
      </c>
      <c r="AC27">
        <v>-0.9337676734853434</v>
      </c>
      <c r="AD27">
        <v>-2.2497782696295878E-3</v>
      </c>
      <c r="AE27">
        <v>0.28494733151117918</v>
      </c>
      <c r="AG27">
        <f>SUMSQ($AA$27:$AE$27)</f>
        <v>0.98091350981773129</v>
      </c>
      <c r="AH27">
        <f>$T$13 - $AG$27</f>
        <v>1.908649018226849E-2</v>
      </c>
      <c r="AJ27">
        <v>4.4411364644300177E-2</v>
      </c>
      <c r="AK27">
        <v>-0.12215358459287096</v>
      </c>
      <c r="AL27">
        <v>-0.86246009239102961</v>
      </c>
      <c r="AM27">
        <v>2.2029020991858328E-2</v>
      </c>
      <c r="AN27">
        <v>0.56456647568988783</v>
      </c>
      <c r="AP27">
        <v>4.8312542514214837E-2</v>
      </c>
      <c r="AQ27">
        <v>-0.12642724439412933</v>
      </c>
      <c r="AR27">
        <v>-0.85075432210805468</v>
      </c>
      <c r="AS27">
        <v>3.4176397565192501E-2</v>
      </c>
      <c r="AT27">
        <v>0.52946139825033822</v>
      </c>
      <c r="AW27">
        <v>-4.4295130448371176E-2</v>
      </c>
      <c r="AX27">
        <v>-0.2512950903648844</v>
      </c>
      <c r="AY27">
        <v>-0.4424825466613399</v>
      </c>
      <c r="AZ27">
        <v>1.2568096974108933E-2</v>
      </c>
      <c r="BA27">
        <v>-0.20910515585638859</v>
      </c>
      <c r="BC27">
        <v>-4.7151660194626979E-2</v>
      </c>
      <c r="BD27">
        <v>-0.23306018107560875</v>
      </c>
      <c r="BE27">
        <v>-0.43097789130208614</v>
      </c>
      <c r="BF27">
        <v>-8.4948213363633951E-3</v>
      </c>
      <c r="BG27">
        <v>-0.18084366001264862</v>
      </c>
      <c r="BJ27">
        <v>-1.2692883187517913E-2</v>
      </c>
      <c r="BK27">
        <v>-1.0231814456284315E-2</v>
      </c>
      <c r="BL27">
        <v>1.143084537547805E-2</v>
      </c>
      <c r="BM27">
        <v>-0.39682576961835897</v>
      </c>
      <c r="BN27">
        <v>-0.32966222813743906</v>
      </c>
      <c r="BP27">
        <v>-1.2650363616338017E-2</v>
      </c>
      <c r="BQ27">
        <v>-1.1045831267578589E-2</v>
      </c>
      <c r="BR27">
        <v>1.2012753529695037E-2</v>
      </c>
      <c r="BS27">
        <v>-0.39881061158004194</v>
      </c>
      <c r="BT27">
        <v>-0.28196061768119618</v>
      </c>
    </row>
    <row r="28" spans="2:72" outlineLevel="1" x14ac:dyDescent="0.3">
      <c r="B28" t="s">
        <v>428</v>
      </c>
      <c r="C28">
        <v>11.3</v>
      </c>
      <c r="D28">
        <v>6.97</v>
      </c>
      <c r="E28">
        <v>13.23</v>
      </c>
      <c r="F28">
        <v>2.15</v>
      </c>
      <c r="G28">
        <v>49.98</v>
      </c>
      <c r="H28">
        <v>15.38</v>
      </c>
      <c r="I28">
        <v>38.72</v>
      </c>
      <c r="J28">
        <v>4.5999999999999996</v>
      </c>
      <c r="K28">
        <v>54.34</v>
      </c>
      <c r="L28">
        <v>277.83999999999997</v>
      </c>
      <c r="O28">
        <v>0.37324797824264172</v>
      </c>
      <c r="P28">
        <v>-0.21928821734934009</v>
      </c>
      <c r="Q28">
        <v>-5.5599868809117901E-2</v>
      </c>
      <c r="R28">
        <v>0.3206272435402801</v>
      </c>
      <c r="S28">
        <v>-0.32978289782159292</v>
      </c>
      <c r="T28">
        <v>1.7457748091795771E-2</v>
      </c>
      <c r="U28">
        <v>0.27058750548024035</v>
      </c>
      <c r="V28">
        <v>-0.44364797130199829</v>
      </c>
      <c r="W28">
        <v>0.51028556289361138</v>
      </c>
      <c r="X28">
        <v>0.25925169398406717</v>
      </c>
      <c r="Z28" t="str">
        <f>$H$4</f>
        <v>m110</v>
      </c>
      <c r="AA28">
        <v>0.80579438528788516</v>
      </c>
      <c r="AB28">
        <v>-0.28701873319785975</v>
      </c>
      <c r="AC28">
        <v>-5.9400011079173629E-2</v>
      </c>
      <c r="AD28">
        <v>0.26531332529469853</v>
      </c>
      <c r="AE28">
        <v>-0.25720552244370976</v>
      </c>
      <c r="AG28">
        <f>SUMSQ($AA$28:$AE$28)</f>
        <v>0.87175854723866297</v>
      </c>
      <c r="AH28">
        <f>$U$14 - $AG$28</f>
        <v>0.12824145276133703</v>
      </c>
      <c r="AJ28">
        <v>0.18136014668112663</v>
      </c>
      <c r="AK28">
        <v>-0.19539331183373168</v>
      </c>
      <c r="AL28">
        <v>-0.10040739444597158</v>
      </c>
      <c r="AM28">
        <v>0.33349723564242179</v>
      </c>
      <c r="AN28">
        <v>-0.48063862157738479</v>
      </c>
      <c r="AP28">
        <v>0.1735288022580016</v>
      </c>
      <c r="AQ28">
        <v>-0.17383089544303923</v>
      </c>
      <c r="AR28">
        <v>-8.6611118114330726E-2</v>
      </c>
      <c r="AS28">
        <v>0.27219577308146659</v>
      </c>
      <c r="AT28">
        <v>-0.41417689013277692</v>
      </c>
      <c r="AW28">
        <v>0.25120000288524535</v>
      </c>
      <c r="AX28">
        <v>0.30256069690046417</v>
      </c>
      <c r="AY28">
        <v>-0.83595045615619767</v>
      </c>
      <c r="AZ28">
        <v>-1.6570719233813114</v>
      </c>
      <c r="BA28">
        <v>-1.4216791300123179</v>
      </c>
      <c r="BC28">
        <v>0.2020215141888515</v>
      </c>
      <c r="BD28">
        <v>0.29963501102439027</v>
      </c>
      <c r="BE28">
        <v>-0.82666762749973188</v>
      </c>
      <c r="BF28">
        <v>-1.5590660248418085</v>
      </c>
      <c r="BG28">
        <v>-1.373227146221454</v>
      </c>
      <c r="BJ28">
        <v>7.577406945404562E-5</v>
      </c>
      <c r="BK28">
        <v>0.13937237024424198</v>
      </c>
      <c r="BL28">
        <v>-0.12635964045366091</v>
      </c>
      <c r="BM28">
        <v>5.9730562398393042E-2</v>
      </c>
      <c r="BN28">
        <v>-0.31155937992556942</v>
      </c>
      <c r="BP28">
        <v>1.2100606240159247E-4</v>
      </c>
      <c r="BQ28">
        <v>0.1385273282386176</v>
      </c>
      <c r="BR28">
        <v>-0.12574789777565623</v>
      </c>
      <c r="BS28">
        <v>5.7640801486258469E-2</v>
      </c>
      <c r="BT28">
        <v>-0.2629891999725345</v>
      </c>
    </row>
    <row r="29" spans="2:72" outlineLevel="1" x14ac:dyDescent="0.3">
      <c r="B29" t="s">
        <v>429</v>
      </c>
      <c r="C29">
        <v>11</v>
      </c>
      <c r="D29">
        <v>7.23</v>
      </c>
      <c r="E29">
        <v>13.15</v>
      </c>
      <c r="F29">
        <v>2.0299999999999998</v>
      </c>
      <c r="G29">
        <v>49.73</v>
      </c>
      <c r="H29">
        <v>14.96</v>
      </c>
      <c r="I29">
        <v>38.06</v>
      </c>
      <c r="J29">
        <v>4.5</v>
      </c>
      <c r="K29">
        <v>52.82</v>
      </c>
      <c r="L29">
        <v>285.57</v>
      </c>
      <c r="O29">
        <v>-0.34744502883284895</v>
      </c>
      <c r="P29">
        <v>-0.40458175908229282</v>
      </c>
      <c r="Q29">
        <v>8.7702247544191425E-2</v>
      </c>
      <c r="R29">
        <v>2.5235410319347305E-2</v>
      </c>
      <c r="S29">
        <v>-0.11656454402493691</v>
      </c>
      <c r="T29">
        <v>-0.40805755450520242</v>
      </c>
      <c r="U29">
        <v>0.35921758639794749</v>
      </c>
      <c r="V29">
        <v>-0.10357336540870937</v>
      </c>
      <c r="W29">
        <v>4.737708552639637E-2</v>
      </c>
      <c r="X29">
        <v>-0.62061217894414045</v>
      </c>
      <c r="Z29" t="str">
        <f>$I$4</f>
        <v>discus</v>
      </c>
      <c r="AA29">
        <v>-0.75008913577475334</v>
      </c>
      <c r="AB29">
        <v>-0.52954301590117259</v>
      </c>
      <c r="AC29">
        <v>9.3696524602933651E-2</v>
      </c>
      <c r="AD29">
        <v>2.0881851938327447E-2</v>
      </c>
      <c r="AE29">
        <v>-9.091145915203265E-2</v>
      </c>
      <c r="AG29">
        <f>SUMSQ($AA$29:$AE$29)</f>
        <v>0.86052950116521987</v>
      </c>
      <c r="AH29">
        <f>$V$15 - $AG$29</f>
        <v>0.13947049883478035</v>
      </c>
      <c r="AJ29">
        <v>-0.15065270176157286</v>
      </c>
      <c r="AK29">
        <v>-0.26989651546367688</v>
      </c>
      <c r="AL29">
        <v>2.965688857747761E-2</v>
      </c>
      <c r="AM29">
        <v>0.13969823015684643</v>
      </c>
      <c r="AN29">
        <v>-6.4590392941112934E-2</v>
      </c>
      <c r="AP29">
        <v>-0.1454201631195102</v>
      </c>
      <c r="AQ29">
        <v>-0.25140219551773746</v>
      </c>
      <c r="AR29">
        <v>3.1029819844111572E-2</v>
      </c>
      <c r="AS29">
        <v>0.11869385487874029</v>
      </c>
      <c r="AT29">
        <v>-4.9444497293010592E-2</v>
      </c>
      <c r="AW29">
        <v>0.13331666596278757</v>
      </c>
      <c r="AX29">
        <v>0.48191051649361499</v>
      </c>
      <c r="AY29">
        <v>-0.14819335453264973</v>
      </c>
      <c r="AZ29">
        <v>-1.7630705452737478</v>
      </c>
      <c r="BA29">
        <v>0.64689491002206256</v>
      </c>
      <c r="BC29">
        <v>0.11700154050450923</v>
      </c>
      <c r="BD29">
        <v>0.43249067073430358</v>
      </c>
      <c r="BE29">
        <v>-0.18069813496926226</v>
      </c>
      <c r="BF29">
        <v>-1.536893250006927</v>
      </c>
      <c r="BG29">
        <v>0.49504583107376321</v>
      </c>
      <c r="BJ29">
        <v>4.0798862080607512E-2</v>
      </c>
      <c r="BK29">
        <v>0.17231688330695052</v>
      </c>
      <c r="BL29">
        <v>-0.10979242380744349</v>
      </c>
      <c r="BM29">
        <v>5.1636464898092066E-2</v>
      </c>
      <c r="BN29">
        <v>0.48605281108501974</v>
      </c>
      <c r="BP29">
        <v>4.0731879869289472E-2</v>
      </c>
      <c r="BQ29">
        <v>0.17358050809759373</v>
      </c>
      <c r="BR29">
        <v>-0.11069365310424262</v>
      </c>
      <c r="BS29">
        <v>5.4749755884014734E-2</v>
      </c>
      <c r="BT29">
        <v>0.41283118829108134</v>
      </c>
    </row>
    <row r="30" spans="2:72" outlineLevel="1" x14ac:dyDescent="0.3">
      <c r="B30" t="s">
        <v>430</v>
      </c>
      <c r="C30">
        <v>11.33</v>
      </c>
      <c r="D30">
        <v>6.83</v>
      </c>
      <c r="E30">
        <v>11.63</v>
      </c>
      <c r="F30">
        <v>2.06</v>
      </c>
      <c r="G30">
        <v>48.37</v>
      </c>
      <c r="H30">
        <v>15.39</v>
      </c>
      <c r="I30">
        <v>37.520000000000003</v>
      </c>
      <c r="J30">
        <v>4.5999999999999996</v>
      </c>
      <c r="K30">
        <v>55.42</v>
      </c>
      <c r="L30">
        <v>270.07</v>
      </c>
      <c r="O30">
        <v>-0.40534786773934328</v>
      </c>
      <c r="P30">
        <v>1.3771290613001013E-2</v>
      </c>
      <c r="Q30">
        <v>8.0616408446280208E-2</v>
      </c>
      <c r="R30">
        <v>-3.9648244286355529E-2</v>
      </c>
      <c r="S30">
        <v>5.3684709469820763E-2</v>
      </c>
      <c r="T30">
        <v>-0.20944284788948739</v>
      </c>
      <c r="U30">
        <v>-0.66910152009688639</v>
      </c>
      <c r="V30">
        <v>-0.51661831000021874</v>
      </c>
      <c r="W30">
        <v>0.24647045345669039</v>
      </c>
      <c r="X30">
        <v>7.3110243295597524E-2</v>
      </c>
      <c r="Z30" t="str">
        <f>$J$4</f>
        <v>polevault</v>
      </c>
      <c r="AA30">
        <v>-0.87509391866134845</v>
      </c>
      <c r="AB30">
        <v>1.8024764093669272E-2</v>
      </c>
      <c r="AC30">
        <v>8.6126382263818205E-2</v>
      </c>
      <c r="AD30">
        <v>-3.2808214977489897E-2</v>
      </c>
      <c r="AE30">
        <v>4.1869981244127226E-2</v>
      </c>
      <c r="AG30">
        <f>SUMSQ($AA$30:$AE$30)</f>
        <v>0.77636148661995341</v>
      </c>
      <c r="AH30">
        <f>$W$16 - $AG$30</f>
        <v>0.22363851338004659</v>
      </c>
      <c r="AJ30">
        <v>-0.11307984205447145</v>
      </c>
      <c r="AK30">
        <v>5.5943539997787405E-3</v>
      </c>
      <c r="AL30">
        <v>2.878141607366606E-2</v>
      </c>
      <c r="AM30">
        <v>1.0563734081799296E-2</v>
      </c>
      <c r="AN30">
        <v>9.3966148385208559E-2</v>
      </c>
      <c r="AP30">
        <v>-0.10848663105068294</v>
      </c>
      <c r="AQ30">
        <v>3.8216288564109206E-3</v>
      </c>
      <c r="AR30">
        <v>2.6798360686696478E-2</v>
      </c>
      <c r="AS30">
        <v>1.3402908064634511E-2</v>
      </c>
      <c r="AT30">
        <v>8.423851196048919E-2</v>
      </c>
      <c r="AW30">
        <v>0.67912959248475513</v>
      </c>
      <c r="AX30">
        <v>0.84617671468071787</v>
      </c>
      <c r="AY30">
        <v>-0.34143076724457971</v>
      </c>
      <c r="AZ30">
        <v>-0.89711398367097051</v>
      </c>
      <c r="BA30">
        <v>-1.1676917632822936</v>
      </c>
      <c r="BC30">
        <v>0.63189188268845187</v>
      </c>
      <c r="BD30">
        <v>0.80959789123199644</v>
      </c>
      <c r="BE30">
        <v>-0.33052462460328269</v>
      </c>
      <c r="BF30">
        <v>-0.85310069326297056</v>
      </c>
      <c r="BG30">
        <v>-1.1124335193556107</v>
      </c>
      <c r="BJ30">
        <v>-4.4934658143199545E-2</v>
      </c>
      <c r="BK30">
        <v>0.15806900714817709</v>
      </c>
      <c r="BL30">
        <v>-5.8386999308070946E-2</v>
      </c>
      <c r="BM30">
        <v>0.26735217383444476</v>
      </c>
      <c r="BN30">
        <v>-1.7364115914990059</v>
      </c>
      <c r="BP30">
        <v>-4.4687181723858875E-2</v>
      </c>
      <c r="BQ30">
        <v>0.15342951877458919</v>
      </c>
      <c r="BR30">
        <v>-5.505577278560439E-2</v>
      </c>
      <c r="BS30">
        <v>0.25588799833336712</v>
      </c>
      <c r="BT30">
        <v>-1.4689968890635934</v>
      </c>
    </row>
    <row r="31" spans="2:72" outlineLevel="1" x14ac:dyDescent="0.3">
      <c r="B31" t="s">
        <v>431</v>
      </c>
      <c r="C31">
        <v>11.1</v>
      </c>
      <c r="D31">
        <v>6.98</v>
      </c>
      <c r="E31">
        <v>12.69</v>
      </c>
      <c r="F31">
        <v>1.82</v>
      </c>
      <c r="G31">
        <v>48.63</v>
      </c>
      <c r="H31">
        <v>15.13</v>
      </c>
      <c r="I31">
        <v>38.04</v>
      </c>
      <c r="J31">
        <v>4.7</v>
      </c>
      <c r="K31">
        <v>49.52</v>
      </c>
      <c r="L31">
        <v>261.89999999999998</v>
      </c>
      <c r="O31">
        <v>-0.3278936014480876</v>
      </c>
      <c r="P31">
        <v>-0.26118053290862159</v>
      </c>
      <c r="Q31">
        <v>-0.14132114593273101</v>
      </c>
      <c r="R31">
        <v>0.51589557974478806</v>
      </c>
      <c r="S31">
        <v>-0.19459144379612892</v>
      </c>
      <c r="T31">
        <v>0.55457503315214218</v>
      </c>
      <c r="U31">
        <v>-0.24991183321064619</v>
      </c>
      <c r="V31">
        <v>0.30141496485165409</v>
      </c>
      <c r="W31">
        <v>0.11874075197296477</v>
      </c>
      <c r="X31">
        <v>-0.15913840165819002</v>
      </c>
      <c r="Z31" t="str">
        <f>$K$4</f>
        <v>javelin</v>
      </c>
      <c r="AA31">
        <v>-0.70788011836712827</v>
      </c>
      <c r="AB31">
        <v>-0.34185013037865386</v>
      </c>
      <c r="AC31">
        <v>-0.15098016980840631</v>
      </c>
      <c r="AD31">
        <v>0.42689439068121704</v>
      </c>
      <c r="AE31">
        <v>-0.15176649333627767</v>
      </c>
      <c r="AG31">
        <f>SUMSQ($AA$31:$AE$31)</f>
        <v>0.84602267458941538</v>
      </c>
      <c r="AH31">
        <f>$X$17 - $AG$31</f>
        <v>0.15397732541058462</v>
      </c>
      <c r="AJ31">
        <v>-0.14873319908656493</v>
      </c>
      <c r="AK31">
        <v>-0.18724714445569932</v>
      </c>
      <c r="AL31">
        <v>-6.995976480192316E-2</v>
      </c>
      <c r="AM31">
        <v>0.5043894073523324</v>
      </c>
      <c r="AN31">
        <v>-0.26743886518326088</v>
      </c>
      <c r="AP31">
        <v>-0.14255000631085521</v>
      </c>
      <c r="AQ31">
        <v>-0.16874752829991491</v>
      </c>
      <c r="AR31">
        <v>-5.7760109632784606E-2</v>
      </c>
      <c r="AS31">
        <v>0.43209102218229034</v>
      </c>
      <c r="AT31">
        <v>-0.21604349696149053</v>
      </c>
      <c r="AW31">
        <v>0.66464533282203475</v>
      </c>
      <c r="AX31">
        <v>1.2034032194583035</v>
      </c>
      <c r="AY31">
        <v>0.38711215372167207</v>
      </c>
      <c r="AZ31">
        <v>0.6356514542298225</v>
      </c>
      <c r="BA31">
        <v>1.6121442330695166</v>
      </c>
      <c r="BC31">
        <v>0.67638970754813232</v>
      </c>
      <c r="BD31">
        <v>1.1043616031399093</v>
      </c>
      <c r="BE31">
        <v>0.37454204558768034</v>
      </c>
      <c r="BF31">
        <v>0.66865404187356492</v>
      </c>
      <c r="BG31">
        <v>1.4862429487011211</v>
      </c>
      <c r="BJ31">
        <v>-9.0237655050652066E-2</v>
      </c>
      <c r="BK31">
        <v>0.23269872693004323</v>
      </c>
      <c r="BL31">
        <v>-6.4092987258998462E-3</v>
      </c>
      <c r="BM31">
        <v>1.8195070135377866E-2</v>
      </c>
      <c r="BN31">
        <v>-0.60422298831991783</v>
      </c>
      <c r="BP31">
        <v>-9.0151652421417997E-2</v>
      </c>
      <c r="BQ31">
        <v>0.23108556672544645</v>
      </c>
      <c r="BR31">
        <v>-5.2513143091789082E-3</v>
      </c>
      <c r="BS31">
        <v>1.4212035000950408E-2</v>
      </c>
      <c r="BT31">
        <v>-0.51120434632140066</v>
      </c>
    </row>
    <row r="32" spans="2:72" outlineLevel="1" x14ac:dyDescent="0.3">
      <c r="B32" t="s">
        <v>432</v>
      </c>
      <c r="C32">
        <v>11.51</v>
      </c>
      <c r="D32">
        <v>7.01</v>
      </c>
      <c r="E32">
        <v>14.17</v>
      </c>
      <c r="F32">
        <v>1.94</v>
      </c>
      <c r="G32">
        <v>51.16</v>
      </c>
      <c r="H32">
        <v>15.18</v>
      </c>
      <c r="I32">
        <v>45.84</v>
      </c>
      <c r="J32">
        <v>4.5999999999999996</v>
      </c>
      <c r="K32">
        <v>56.28</v>
      </c>
      <c r="L32">
        <v>303.17</v>
      </c>
      <c r="O32">
        <v>4.1182908277693213E-2</v>
      </c>
      <c r="P32">
        <v>-0.60967981935114168</v>
      </c>
      <c r="Q32">
        <v>0.22300525064065227</v>
      </c>
      <c r="R32">
        <v>-0.52519476649343289</v>
      </c>
      <c r="S32">
        <v>0.18275290250151521</v>
      </c>
      <c r="T32">
        <v>0.47900643529597725</v>
      </c>
      <c r="U32">
        <v>1.6837827881389086E-2</v>
      </c>
      <c r="V32">
        <v>-0.17735855033445874</v>
      </c>
      <c r="W32">
        <v>-3.5764399011094863E-2</v>
      </c>
      <c r="X32">
        <v>7.1896821122649987E-2</v>
      </c>
      <c r="Z32" t="str">
        <f>$L$4</f>
        <v>m1500</v>
      </c>
      <c r="AA32">
        <v>8.8908602844241597E-2</v>
      </c>
      <c r="AB32">
        <v>-0.79798874523064411</v>
      </c>
      <c r="AC32">
        <v>0.23824722328474851</v>
      </c>
      <c r="AD32">
        <v>-0.43458930185463202</v>
      </c>
      <c r="AE32">
        <v>0.14253333352488012</v>
      </c>
      <c r="AG32">
        <f>SUMSQ($AA$32:$AE$32)</f>
        <v>0.9106361290295969</v>
      </c>
      <c r="AH32">
        <f>$Y$18 - $AG$32</f>
        <v>8.9363870970402881E-2</v>
      </c>
      <c r="AJ32">
        <v>4.6573611566692659E-2</v>
      </c>
      <c r="AK32">
        <v>-0.52287262391810252</v>
      </c>
      <c r="AL32">
        <v>0.19256222964584965</v>
      </c>
      <c r="AM32">
        <v>-0.72081046090070211</v>
      </c>
      <c r="AN32">
        <v>0.3058146120758467</v>
      </c>
      <c r="AP32">
        <v>4.2388223817253906E-2</v>
      </c>
      <c r="AQ32">
        <v>-0.49930629580437569</v>
      </c>
      <c r="AR32">
        <v>0.171853923967135</v>
      </c>
      <c r="AS32">
        <v>-0.6254247117586722</v>
      </c>
      <c r="AT32">
        <v>0.24963346443070433</v>
      </c>
      <c r="AW32">
        <v>0.3203628673108776</v>
      </c>
      <c r="AX32">
        <v>-1.6837694446259628</v>
      </c>
      <c r="AY32">
        <v>-0.11860662421143831</v>
      </c>
      <c r="AZ32">
        <v>-1.0205434290315312</v>
      </c>
      <c r="BA32">
        <v>0.7780111728615402</v>
      </c>
      <c r="BC32">
        <v>0.31192826097118859</v>
      </c>
      <c r="BD32">
        <v>-1.5999805409524055</v>
      </c>
      <c r="BE32">
        <v>-0.14487695781866883</v>
      </c>
      <c r="BF32">
        <v>-0.87568406000323351</v>
      </c>
      <c r="BG32">
        <v>0.69318446320826943</v>
      </c>
      <c r="BJ32">
        <v>0.15158035608165954</v>
      </c>
      <c r="BK32">
        <v>2.2425584487713153E-2</v>
      </c>
      <c r="BL32">
        <v>-9.8702889973383834E-2</v>
      </c>
      <c r="BM32">
        <v>-0.31112877130890759</v>
      </c>
      <c r="BN32">
        <v>-0.79167928924495667</v>
      </c>
      <c r="BP32">
        <v>0.15168899905911906</v>
      </c>
      <c r="BQ32">
        <v>2.0372168998687767E-2</v>
      </c>
      <c r="BR32">
        <v>-9.7227362127758843E-2</v>
      </c>
      <c r="BS32">
        <v>-0.31617690036470281</v>
      </c>
      <c r="BT32">
        <v>-0.67260041590112862</v>
      </c>
    </row>
    <row r="33" spans="1:72" outlineLevel="1" x14ac:dyDescent="0.3">
      <c r="B33" t="s">
        <v>433</v>
      </c>
      <c r="C33">
        <v>11.26</v>
      </c>
      <c r="D33">
        <v>6.9</v>
      </c>
      <c r="E33">
        <v>12.41</v>
      </c>
      <c r="F33">
        <v>1.88</v>
      </c>
      <c r="G33">
        <v>48.24</v>
      </c>
      <c r="H33">
        <v>15.61</v>
      </c>
      <c r="I33">
        <v>38.020000000000003</v>
      </c>
      <c r="J33">
        <v>4.4000000000000004</v>
      </c>
      <c r="K33">
        <v>52.68</v>
      </c>
      <c r="L33">
        <v>272.06</v>
      </c>
      <c r="AW33">
        <v>0.9250605923534323</v>
      </c>
      <c r="AX33">
        <v>0.5170068381585885</v>
      </c>
      <c r="AY33">
        <v>0.26747903544660478</v>
      </c>
      <c r="AZ33">
        <v>0.22613549088230098</v>
      </c>
      <c r="BA33">
        <v>0.42457187384376799</v>
      </c>
      <c r="BC33">
        <v>0.90883650387871528</v>
      </c>
      <c r="BD33">
        <v>0.4784954190757531</v>
      </c>
      <c r="BE33">
        <v>0.26472769273229868</v>
      </c>
      <c r="BF33">
        <v>0.24085543343289187</v>
      </c>
      <c r="BG33">
        <v>0.39922804518632182</v>
      </c>
      <c r="BJ33">
        <v>-3.4456683361176521E-2</v>
      </c>
      <c r="BK33">
        <v>0.20271389815286334</v>
      </c>
      <c r="BL33">
        <v>-2.2215533068045169E-2</v>
      </c>
      <c r="BM33">
        <v>0.17459672122837372</v>
      </c>
      <c r="BN33">
        <v>-1.6699236619601974</v>
      </c>
      <c r="BP33">
        <v>-3.4219408643074871E-2</v>
      </c>
      <c r="BQ33">
        <v>0.19826247537452765</v>
      </c>
      <c r="BR33">
        <v>-1.9020858589374495E-2</v>
      </c>
      <c r="BS33">
        <v>0.16360181904221899</v>
      </c>
      <c r="BT33">
        <v>-1.4132181449859444</v>
      </c>
    </row>
    <row r="34" spans="1:72" outlineLevel="1" x14ac:dyDescent="0.3">
      <c r="B34" t="s">
        <v>434</v>
      </c>
      <c r="C34">
        <v>11.5</v>
      </c>
      <c r="D34">
        <v>7.09</v>
      </c>
      <c r="E34">
        <v>12.94</v>
      </c>
      <c r="F34">
        <v>1.82</v>
      </c>
      <c r="G34">
        <v>29.47</v>
      </c>
      <c r="H34">
        <v>15.56</v>
      </c>
      <c r="I34">
        <v>42.32</v>
      </c>
      <c r="J34">
        <v>4.5</v>
      </c>
      <c r="K34">
        <v>53.5</v>
      </c>
      <c r="L34">
        <v>293.85000000000002</v>
      </c>
      <c r="O34" t="s">
        <v>818</v>
      </c>
      <c r="Z34" t="s">
        <v>821</v>
      </c>
      <c r="AW34">
        <v>0.6869021069545852</v>
      </c>
      <c r="AX34">
        <v>-0.25919288833971671</v>
      </c>
      <c r="AY34">
        <v>5.2175690014084823</v>
      </c>
      <c r="AZ34">
        <v>-0.15421471279167442</v>
      </c>
      <c r="BA34">
        <v>-1.9282081575996308</v>
      </c>
      <c r="BC34">
        <v>0.65876827857410214</v>
      </c>
      <c r="BD34">
        <v>-0.19984174698529011</v>
      </c>
      <c r="BE34">
        <v>5.1295379754265671</v>
      </c>
      <c r="BF34">
        <v>-0.14277720375961189</v>
      </c>
      <c r="BG34">
        <v>-1.816611204261527</v>
      </c>
      <c r="BJ34">
        <v>9.5976519034771182E-2</v>
      </c>
      <c r="BK34">
        <v>0.1735006483319991</v>
      </c>
      <c r="BL34">
        <v>1.343386548377427</v>
      </c>
      <c r="BM34">
        <v>0.64333173021757151</v>
      </c>
      <c r="BN34">
        <v>-1.8252230776958387</v>
      </c>
      <c r="BP34">
        <v>9.6235779700346483E-2</v>
      </c>
      <c r="BQ34">
        <v>0.16863142828539615</v>
      </c>
      <c r="BR34">
        <v>1.3468275187626833</v>
      </c>
      <c r="BS34">
        <v>0.63128126968659759</v>
      </c>
      <c r="BT34">
        <v>-1.5444319988170434</v>
      </c>
    </row>
    <row r="35" spans="1:72" outlineLevel="1" x14ac:dyDescent="0.3">
      <c r="B35" t="s">
        <v>435</v>
      </c>
      <c r="C35">
        <v>11.43</v>
      </c>
      <c r="D35">
        <v>6.22</v>
      </c>
      <c r="E35">
        <v>13.98</v>
      </c>
      <c r="F35">
        <v>1.91</v>
      </c>
      <c r="G35">
        <v>51.25</v>
      </c>
      <c r="H35">
        <v>15.88</v>
      </c>
      <c r="I35">
        <v>46.18</v>
      </c>
      <c r="J35">
        <v>4.5999999999999996</v>
      </c>
      <c r="K35">
        <v>57.84</v>
      </c>
      <c r="L35">
        <v>294.99</v>
      </c>
      <c r="O35">
        <f t="array" ref="O35:X44">MMULT($AA$23:$AE$32,TRANSPOSE($AA$23:$AE$32))</f>
        <v>0.87041005613090805</v>
      </c>
      <c r="P35">
        <v>-0.70019025038271454</v>
      </c>
      <c r="Q35">
        <v>-0.43871410656820203</v>
      </c>
      <c r="R35">
        <v>-0.32878975505705282</v>
      </c>
      <c r="S35">
        <v>5.1010005548674839E-2</v>
      </c>
      <c r="T35">
        <v>0.83680528241865493</v>
      </c>
      <c r="U35">
        <v>-0.33808534341144558</v>
      </c>
      <c r="V35">
        <v>-0.69362219448314955</v>
      </c>
      <c r="W35">
        <v>-0.31618901416212247</v>
      </c>
      <c r="X35">
        <v>0.27661980019968363</v>
      </c>
      <c r="Z35">
        <f t="array" ref="Z35:AI44">$P$9:$Y$18 - $O$35:$X$44</f>
        <v>0.12958994386909195</v>
      </c>
      <c r="AA35">
        <v>9.6823136525818754E-3</v>
      </c>
      <c r="AB35">
        <v>1.854702812050224E-2</v>
      </c>
      <c r="AC35">
        <v>-3.4952891394166907E-2</v>
      </c>
      <c r="AD35">
        <v>1.6229847873448514E-2</v>
      </c>
      <c r="AE35">
        <v>-8.5537161995723365E-2</v>
      </c>
      <c r="AF35">
        <v>-1.4516259173056767E-2</v>
      </c>
      <c r="AG35">
        <v>6.638343566474858E-2</v>
      </c>
      <c r="AH35">
        <v>-2.7941160924456976E-2</v>
      </c>
      <c r="AI35">
        <v>-2.2845697672974119E-2</v>
      </c>
      <c r="AW35">
        <v>0.72287130261574428</v>
      </c>
      <c r="AX35">
        <v>-1.8511499029985918</v>
      </c>
      <c r="AY35">
        <v>-0.28557358377732273</v>
      </c>
      <c r="AZ35">
        <v>-0.25137588911668807</v>
      </c>
      <c r="BA35">
        <v>0.34200379061201969</v>
      </c>
      <c r="BC35">
        <v>0.7060316036079648</v>
      </c>
      <c r="BD35">
        <v>-1.7466827630033772</v>
      </c>
      <c r="BE35">
        <v>-0.28910729235107913</v>
      </c>
      <c r="BF35">
        <v>-0.21131830041998378</v>
      </c>
      <c r="BG35">
        <v>0.34538257092661351</v>
      </c>
      <c r="BJ35">
        <v>0.10742845464019665</v>
      </c>
      <c r="BK35">
        <v>1.2147955214225452E-3</v>
      </c>
      <c r="BL35">
        <v>-0.11634474851484722</v>
      </c>
      <c r="BM35">
        <v>-0.25803702566140768</v>
      </c>
      <c r="BN35">
        <v>-2.0166679689144358</v>
      </c>
      <c r="BP35">
        <v>0.10770988798600577</v>
      </c>
      <c r="BQ35">
        <v>-4.0841557234445186E-3</v>
      </c>
      <c r="BR35">
        <v>-0.11254064337428372</v>
      </c>
      <c r="BS35">
        <v>-0.27109596514886281</v>
      </c>
      <c r="BT35">
        <v>-1.7102133160024231</v>
      </c>
    </row>
    <row r="36" spans="1:72" outlineLevel="1" x14ac:dyDescent="0.3">
      <c r="B36" t="s">
        <v>436</v>
      </c>
      <c r="C36">
        <v>11.47</v>
      </c>
      <c r="D36">
        <v>6.43</v>
      </c>
      <c r="E36">
        <v>12.33</v>
      </c>
      <c r="F36">
        <v>1.94</v>
      </c>
      <c r="G36">
        <v>50.3</v>
      </c>
      <c r="H36">
        <v>15</v>
      </c>
      <c r="I36">
        <v>38.72</v>
      </c>
      <c r="J36">
        <v>4</v>
      </c>
      <c r="K36">
        <v>57.26</v>
      </c>
      <c r="L36">
        <v>293.72000000000003</v>
      </c>
      <c r="O36">
        <v>-0.70019025038271454</v>
      </c>
      <c r="P36">
        <v>0.81753469894323894</v>
      </c>
      <c r="Q36">
        <v>0.41273597542281942</v>
      </c>
      <c r="R36">
        <v>0.49838718398697651</v>
      </c>
      <c r="S36">
        <v>-0.25201034688439095</v>
      </c>
      <c r="T36">
        <v>-0.69202354658690013</v>
      </c>
      <c r="U36">
        <v>0.38377679554715355</v>
      </c>
      <c r="V36">
        <v>0.68740077549128853</v>
      </c>
      <c r="W36">
        <v>0.4529667327815895</v>
      </c>
      <c r="X36">
        <v>-0.44116793516129921</v>
      </c>
      <c r="Z36">
        <v>9.6823136525818754E-3</v>
      </c>
      <c r="AA36">
        <v>0.18246530105676084</v>
      </c>
      <c r="AB36">
        <v>-2.2150044253506029E-2</v>
      </c>
      <c r="AC36">
        <v>-2.6993946604564945E-2</v>
      </c>
      <c r="AD36">
        <v>4.7231648997969888E-2</v>
      </c>
      <c r="AE36">
        <v>3.7531634024302041E-2</v>
      </c>
      <c r="AF36">
        <v>-8.927367764571037E-3</v>
      </c>
      <c r="AG36">
        <v>-5.5112697461184967E-2</v>
      </c>
      <c r="AH36">
        <v>-6.6824643343584289E-3</v>
      </c>
      <c r="AI36">
        <v>8.5190905455016452E-2</v>
      </c>
      <c r="AW36">
        <v>1.0209603499216942</v>
      </c>
      <c r="AX36">
        <v>-0.64668544759280677</v>
      </c>
      <c r="AY36">
        <v>-0.12432596084492226</v>
      </c>
      <c r="AZ36">
        <v>-1.3329073057692846</v>
      </c>
      <c r="BA36">
        <v>0.55941414727084993</v>
      </c>
      <c r="BC36">
        <v>0.98566205897529224</v>
      </c>
      <c r="BD36">
        <v>-0.62457857067504374</v>
      </c>
      <c r="BE36">
        <v>-0.14830009879591771</v>
      </c>
      <c r="BF36">
        <v>-1.1524107294007391</v>
      </c>
      <c r="BG36">
        <v>0.4692155677960963</v>
      </c>
      <c r="BJ36">
        <v>8.5830107183836532E-2</v>
      </c>
      <c r="BK36">
        <v>0.13376162621773835</v>
      </c>
      <c r="BL36">
        <v>-0.20577594115307321</v>
      </c>
      <c r="BM36">
        <v>0.23318139414340419</v>
      </c>
      <c r="BN36">
        <v>-2.2615718448466158</v>
      </c>
      <c r="BP36">
        <v>8.6151389945892096E-2</v>
      </c>
      <c r="BQ36">
        <v>0.12773431223049386</v>
      </c>
      <c r="BR36">
        <v>-0.20144371257078506</v>
      </c>
      <c r="BS36">
        <v>0.21829511033068302</v>
      </c>
      <c r="BT36">
        <v>-1.9139954788928348</v>
      </c>
    </row>
    <row r="37" spans="1:72" outlineLevel="1" x14ac:dyDescent="0.3">
      <c r="B37" t="s">
        <v>437</v>
      </c>
      <c r="C37">
        <v>11.57</v>
      </c>
      <c r="D37">
        <v>7.19</v>
      </c>
      <c r="E37">
        <v>10.27</v>
      </c>
      <c r="F37">
        <v>1.91</v>
      </c>
      <c r="G37">
        <v>50.71</v>
      </c>
      <c r="H37">
        <v>16.2</v>
      </c>
      <c r="I37">
        <v>34.36</v>
      </c>
      <c r="J37">
        <v>4.0999999999999996</v>
      </c>
      <c r="K37">
        <v>54.94</v>
      </c>
      <c r="L37">
        <v>269.98</v>
      </c>
      <c r="O37">
        <v>-0.43871410656820203</v>
      </c>
      <c r="P37">
        <v>0.41273597542281942</v>
      </c>
      <c r="Q37">
        <v>0.89036463137053523</v>
      </c>
      <c r="R37">
        <v>0.30916351738725212</v>
      </c>
      <c r="S37">
        <v>6.7901722425474931E-2</v>
      </c>
      <c r="T37">
        <v>-0.47758484339616281</v>
      </c>
      <c r="U37">
        <v>0.84252356520285143</v>
      </c>
      <c r="V37">
        <v>0.67942091556728579</v>
      </c>
      <c r="W37">
        <v>0.78029473850374065</v>
      </c>
      <c r="X37">
        <v>0.2571036310132841</v>
      </c>
      <c r="Z37">
        <v>1.854702812050224E-2</v>
      </c>
      <c r="AA37">
        <v>-2.2150044253505974E-2</v>
      </c>
      <c r="AB37">
        <v>0.10963536862946466</v>
      </c>
      <c r="AC37">
        <v>1.135022953651188E-2</v>
      </c>
      <c r="AD37">
        <v>-1.3424830518027897E-2</v>
      </c>
      <c r="AE37">
        <v>-1.1258747533231472E-2</v>
      </c>
      <c r="AF37">
        <v>1.3660999934495099E-2</v>
      </c>
      <c r="AG37">
        <v>-3.688943267019118E-2</v>
      </c>
      <c r="AH37">
        <v>-7.7655028906460477E-2</v>
      </c>
      <c r="AI37">
        <v>-5.5088519175195805E-2</v>
      </c>
      <c r="AW37">
        <v>1.6838176129241706</v>
      </c>
      <c r="AX37">
        <v>0.74271052337967269</v>
      </c>
      <c r="AY37">
        <v>-0.71054753970093709</v>
      </c>
      <c r="AZ37">
        <v>0.49912420463299073</v>
      </c>
      <c r="BA37">
        <v>-0.57141160876977271</v>
      </c>
      <c r="BC37">
        <v>1.6326248609987939</v>
      </c>
      <c r="BD37">
        <v>0.70642961022886541</v>
      </c>
      <c r="BE37">
        <v>-0.67256687882148913</v>
      </c>
      <c r="BF37">
        <v>0.4268971962367108</v>
      </c>
      <c r="BG37">
        <v>-0.47684459970063658</v>
      </c>
      <c r="BJ37">
        <v>-5.4316955730639327E-2</v>
      </c>
      <c r="BK37">
        <v>0.25222316583960319</v>
      </c>
      <c r="BL37">
        <v>-0.31232192346547255</v>
      </c>
      <c r="BM37">
        <v>0.46575823427702995</v>
      </c>
      <c r="BN37">
        <v>-3.9815520568973488</v>
      </c>
      <c r="BP37">
        <v>-5.3750761288893431E-2</v>
      </c>
      <c r="BQ37">
        <v>0.24160457352588768</v>
      </c>
      <c r="BR37">
        <v>-0.30469128335089096</v>
      </c>
      <c r="BS37">
        <v>0.43952885086399424</v>
      </c>
      <c r="BT37">
        <v>-3.3692967502608462</v>
      </c>
    </row>
    <row r="38" spans="1:72" outlineLevel="1" x14ac:dyDescent="0.3">
      <c r="B38" t="s">
        <v>438</v>
      </c>
      <c r="C38">
        <v>12.12</v>
      </c>
      <c r="D38">
        <v>5.83</v>
      </c>
      <c r="E38">
        <v>9.7100000000000009</v>
      </c>
      <c r="F38">
        <v>1.7</v>
      </c>
      <c r="G38">
        <v>52.32</v>
      </c>
      <c r="H38">
        <v>17.05</v>
      </c>
      <c r="I38">
        <v>27.1</v>
      </c>
      <c r="J38">
        <v>2.6</v>
      </c>
      <c r="K38">
        <v>39.1</v>
      </c>
      <c r="L38">
        <v>281.24</v>
      </c>
      <c r="O38">
        <v>-0.32878975505705282</v>
      </c>
      <c r="P38">
        <v>0.49838718398697651</v>
      </c>
      <c r="Q38">
        <v>0.30916351738725212</v>
      </c>
      <c r="R38">
        <v>0.98369816628822704</v>
      </c>
      <c r="S38">
        <v>0.17052847837289173</v>
      </c>
      <c r="T38">
        <v>-0.49792942373369276</v>
      </c>
      <c r="U38">
        <v>0.38328394864248388</v>
      </c>
      <c r="V38">
        <v>0.49429954031150442</v>
      </c>
      <c r="W38">
        <v>0.3255050468995348</v>
      </c>
      <c r="X38">
        <v>-0.12771555000638557</v>
      </c>
      <c r="Z38">
        <v>-3.4952891394166852E-2</v>
      </c>
      <c r="AA38">
        <v>-2.6993946604564945E-2</v>
      </c>
      <c r="AB38">
        <v>1.135022953651188E-2</v>
      </c>
      <c r="AC38">
        <v>1.6301833711773184E-2</v>
      </c>
      <c r="AD38">
        <v>-1.4582171182961234E-2</v>
      </c>
      <c r="AE38">
        <v>1.1082200412258325E-2</v>
      </c>
      <c r="AF38">
        <v>-7.2790903214845493E-3</v>
      </c>
      <c r="AG38">
        <v>-2.2773671016017349E-2</v>
      </c>
      <c r="AH38">
        <v>1.2221085346275418E-2</v>
      </c>
      <c r="AI38">
        <v>-3.8358788853264381E-3</v>
      </c>
      <c r="AW38">
        <v>4.17606284175009</v>
      </c>
      <c r="AX38">
        <v>-0.17088745474289285</v>
      </c>
      <c r="AY38">
        <v>-0.58197264394834602</v>
      </c>
      <c r="AZ38">
        <v>4.7046538469981303E-2</v>
      </c>
      <c r="BA38">
        <v>0.57700384849098874</v>
      </c>
      <c r="BC38">
        <v>4.0692328279938632</v>
      </c>
      <c r="BD38">
        <v>-0.17623269431896368</v>
      </c>
      <c r="BE38">
        <v>-0.56124374309174718</v>
      </c>
      <c r="BF38">
        <v>0.10977275717218207</v>
      </c>
      <c r="BG38">
        <v>0.59668753057379897</v>
      </c>
      <c r="BJ38">
        <v>-1.9013691582861692E-2</v>
      </c>
      <c r="BK38">
        <v>0.73973777126168383</v>
      </c>
      <c r="BL38">
        <v>-0.53425601502333497</v>
      </c>
      <c r="BM38">
        <v>0.65727616042332315</v>
      </c>
      <c r="BN38">
        <v>-7.873550252732902</v>
      </c>
      <c r="BP38">
        <v>-1.7896058425612805E-2</v>
      </c>
      <c r="BQ38">
        <v>0.71876754786789598</v>
      </c>
      <c r="BR38">
        <v>-0.51919022767621292</v>
      </c>
      <c r="BS38">
        <v>0.60549091694767854</v>
      </c>
      <c r="BT38">
        <v>-6.6640644550495418</v>
      </c>
    </row>
    <row r="39" spans="1:72" x14ac:dyDescent="0.3">
      <c r="O39">
        <v>5.1010005548674839E-2</v>
      </c>
      <c r="P39">
        <v>-0.25201034688439095</v>
      </c>
      <c r="Q39">
        <v>6.7901722425474931E-2</v>
      </c>
      <c r="R39">
        <v>0.17052847837289173</v>
      </c>
      <c r="S39">
        <v>0.98091350981773129</v>
      </c>
      <c r="T39">
        <v>7.5257264841384938E-2</v>
      </c>
      <c r="U39">
        <v>-7.7034590314557311E-2</v>
      </c>
      <c r="V39">
        <v>-0.12458842851621488</v>
      </c>
      <c r="W39">
        <v>0.10663672197154662</v>
      </c>
      <c r="X39">
        <v>-5.1645223740387519E-2</v>
      </c>
      <c r="Z39">
        <v>1.6229847873448527E-2</v>
      </c>
      <c r="AA39">
        <v>4.7231648997969888E-2</v>
      </c>
      <c r="AB39">
        <v>-1.3424830518027897E-2</v>
      </c>
      <c r="AC39">
        <v>-1.4582171182961234E-2</v>
      </c>
      <c r="AD39">
        <v>1.908649018226849E-2</v>
      </c>
      <c r="AE39">
        <v>1.3820833706753827E-2</v>
      </c>
      <c r="AF39">
        <v>1.1433442664871812E-2</v>
      </c>
      <c r="AG39">
        <v>1.4361350835706291E-2</v>
      </c>
      <c r="AH39">
        <v>-1.7569763290464419E-2</v>
      </c>
      <c r="AI39">
        <v>1.4434623383409624E-2</v>
      </c>
    </row>
    <row r="40" spans="1:72" x14ac:dyDescent="0.3">
      <c r="A40" s="87" t="s">
        <v>806</v>
      </c>
      <c r="B40">
        <v>1</v>
      </c>
      <c r="C40">
        <v>0</v>
      </c>
      <c r="D40">
        <v>0</v>
      </c>
      <c r="E40">
        <v>0</v>
      </c>
      <c r="F40">
        <v>0</v>
      </c>
      <c r="G40">
        <v>0</v>
      </c>
      <c r="H40">
        <v>0</v>
      </c>
      <c r="I40">
        <v>0</v>
      </c>
      <c r="J40">
        <v>0</v>
      </c>
      <c r="K40">
        <v>0</v>
      </c>
      <c r="L40">
        <v>0</v>
      </c>
      <c r="O40">
        <v>0.83680528241865493</v>
      </c>
      <c r="P40">
        <v>-0.69202354658690013</v>
      </c>
      <c r="Q40">
        <v>-0.47758484339616281</v>
      </c>
      <c r="R40">
        <v>-0.49792942373369276</v>
      </c>
      <c r="S40">
        <v>7.5257264841384938E-2</v>
      </c>
      <c r="T40">
        <v>0.87175854723866297</v>
      </c>
      <c r="U40">
        <v>-0.4290712601511163</v>
      </c>
      <c r="V40">
        <v>-0.73490876628718826</v>
      </c>
      <c r="W40">
        <v>-0.3110242591637013</v>
      </c>
      <c r="X40">
        <v>0.13456519070776879</v>
      </c>
      <c r="Z40">
        <v>-8.5537161995723254E-2</v>
      </c>
      <c r="AA40">
        <v>3.7531634024302041E-2</v>
      </c>
      <c r="AB40">
        <v>-1.1258747533231472E-2</v>
      </c>
      <c r="AC40">
        <v>1.108220041225827E-2</v>
      </c>
      <c r="AD40">
        <v>1.3820833706753841E-2</v>
      </c>
      <c r="AE40">
        <v>0.12824145276133703</v>
      </c>
      <c r="AF40">
        <v>2.5612143336776472E-2</v>
      </c>
      <c r="AG40">
        <v>2.6155176910292566E-2</v>
      </c>
      <c r="AH40">
        <v>-3.9466310195667209E-2</v>
      </c>
      <c r="AI40">
        <v>2.0750483719704782E-2</v>
      </c>
    </row>
    <row r="41" spans="1:72" x14ac:dyDescent="0.3">
      <c r="A41" s="87" t="s">
        <v>808</v>
      </c>
      <c r="B41">
        <v>0</v>
      </c>
      <c r="C41">
        <v>1</v>
      </c>
      <c r="D41">
        <v>0</v>
      </c>
      <c r="E41">
        <v>0</v>
      </c>
      <c r="F41">
        <v>0</v>
      </c>
      <c r="G41">
        <v>0</v>
      </c>
      <c r="H41">
        <v>0</v>
      </c>
      <c r="I41">
        <v>0</v>
      </c>
      <c r="J41">
        <v>0</v>
      </c>
      <c r="K41">
        <v>0</v>
      </c>
      <c r="L41">
        <v>0</v>
      </c>
      <c r="O41">
        <v>-0.33808534341144558</v>
      </c>
      <c r="P41">
        <v>0.38377679554715355</v>
      </c>
      <c r="Q41">
        <v>0.84252356520285143</v>
      </c>
      <c r="R41">
        <v>0.38328394864248388</v>
      </c>
      <c r="S41">
        <v>-7.7034590314557311E-2</v>
      </c>
      <c r="T41">
        <v>-0.4290712601511163</v>
      </c>
      <c r="U41">
        <v>0.86052950116521987</v>
      </c>
      <c r="V41">
        <v>0.65043173854901515</v>
      </c>
      <c r="W41">
        <v>0.72056287686913822</v>
      </c>
      <c r="X41">
        <v>0.35616998376847014</v>
      </c>
      <c r="Z41">
        <v>-1.4516259173056767E-2</v>
      </c>
      <c r="AA41">
        <v>-8.927367764571037E-3</v>
      </c>
      <c r="AB41">
        <v>1.3660999934495099E-2</v>
      </c>
      <c r="AC41">
        <v>-7.2790903214845493E-3</v>
      </c>
      <c r="AD41">
        <v>1.1433442664871812E-2</v>
      </c>
      <c r="AE41">
        <v>2.5612143336776527E-2</v>
      </c>
      <c r="AF41">
        <v>0.13947049883478035</v>
      </c>
      <c r="AG41">
        <v>-3.0910062352848544E-2</v>
      </c>
      <c r="AH41">
        <v>-0.10274265659759785</v>
      </c>
      <c r="AI41">
        <v>-6.7979388092947901E-2</v>
      </c>
    </row>
    <row r="42" spans="1:72" x14ac:dyDescent="0.3">
      <c r="A42" s="87" t="s">
        <v>807</v>
      </c>
      <c r="B42">
        <v>0</v>
      </c>
      <c r="C42">
        <v>0</v>
      </c>
      <c r="D42">
        <v>1</v>
      </c>
      <c r="E42">
        <v>0</v>
      </c>
      <c r="F42">
        <v>0</v>
      </c>
      <c r="G42">
        <v>0</v>
      </c>
      <c r="H42">
        <v>0</v>
      </c>
      <c r="I42">
        <v>0</v>
      </c>
      <c r="J42">
        <v>0</v>
      </c>
      <c r="K42">
        <v>0</v>
      </c>
      <c r="L42">
        <v>0</v>
      </c>
      <c r="O42">
        <v>-0.69362219448314955</v>
      </c>
      <c r="P42">
        <v>0.68740077549128853</v>
      </c>
      <c r="Q42">
        <v>0.67942091556728579</v>
      </c>
      <c r="R42">
        <v>0.49429954031150442</v>
      </c>
      <c r="S42">
        <v>-0.12458842851621488</v>
      </c>
      <c r="T42">
        <v>-0.73490876628718826</v>
      </c>
      <c r="U42">
        <v>0.65043173854901515</v>
      </c>
      <c r="V42">
        <v>0.77636148661995341</v>
      </c>
      <c r="W42">
        <v>0.57993633977807835</v>
      </c>
      <c r="X42">
        <v>-5.144159787842921E-2</v>
      </c>
      <c r="Z42">
        <v>6.6383435664748691E-2</v>
      </c>
      <c r="AA42">
        <v>-5.5112697461184967E-2</v>
      </c>
      <c r="AB42">
        <v>-3.688943267019118E-2</v>
      </c>
      <c r="AC42">
        <v>-2.2773671016017294E-2</v>
      </c>
      <c r="AD42">
        <v>1.4361350835706291E-2</v>
      </c>
      <c r="AE42">
        <v>2.6155176910292566E-2</v>
      </c>
      <c r="AF42">
        <v>-3.0910062352848433E-2</v>
      </c>
      <c r="AG42">
        <v>0.22363851338004659</v>
      </c>
      <c r="AH42">
        <v>-2.2805696489413663E-2</v>
      </c>
      <c r="AI42">
        <v>-1.8804596438210017E-2</v>
      </c>
    </row>
    <row r="43" spans="1:72" x14ac:dyDescent="0.3">
      <c r="B43">
        <v>0</v>
      </c>
      <c r="C43">
        <v>0</v>
      </c>
      <c r="D43">
        <v>0</v>
      </c>
      <c r="E43">
        <v>1</v>
      </c>
      <c r="F43">
        <v>0</v>
      </c>
      <c r="G43">
        <v>0</v>
      </c>
      <c r="H43">
        <v>0</v>
      </c>
      <c r="I43">
        <v>0</v>
      </c>
      <c r="J43">
        <v>0</v>
      </c>
      <c r="K43">
        <v>0</v>
      </c>
      <c r="L43">
        <v>0</v>
      </c>
      <c r="O43">
        <v>-0.31618901416212247</v>
      </c>
      <c r="P43">
        <v>0.4529667327815895</v>
      </c>
      <c r="Q43">
        <v>0.78029473850374065</v>
      </c>
      <c r="R43">
        <v>0.3255050468995348</v>
      </c>
      <c r="S43">
        <v>0.10663672197154662</v>
      </c>
      <c r="T43">
        <v>-0.3110242591637013</v>
      </c>
      <c r="U43">
        <v>0.72056287686913822</v>
      </c>
      <c r="V43">
        <v>0.57993633977807835</v>
      </c>
      <c r="W43">
        <v>0.84602267458941538</v>
      </c>
      <c r="X43">
        <v>-3.3270201359766063E-2</v>
      </c>
      <c r="Z43">
        <v>-2.7941160924456976E-2</v>
      </c>
      <c r="AA43">
        <v>-6.6824643343584844E-3</v>
      </c>
      <c r="AB43">
        <v>-7.7655028906460588E-2</v>
      </c>
      <c r="AC43">
        <v>1.2221085346275473E-2</v>
      </c>
      <c r="AD43">
        <v>-1.7569763290464405E-2</v>
      </c>
      <c r="AE43">
        <v>-3.9466310195667154E-2</v>
      </c>
      <c r="AF43">
        <v>-0.10274265659759785</v>
      </c>
      <c r="AG43">
        <v>-2.2805696489413663E-2</v>
      </c>
      <c r="AH43">
        <v>0.15397732541058462</v>
      </c>
      <c r="AI43">
        <v>7.8246560081685929E-2</v>
      </c>
    </row>
    <row r="44" spans="1:72" x14ac:dyDescent="0.3">
      <c r="B44">
        <v>0</v>
      </c>
      <c r="C44">
        <v>0</v>
      </c>
      <c r="D44">
        <v>0</v>
      </c>
      <c r="E44">
        <v>0</v>
      </c>
      <c r="F44">
        <v>1</v>
      </c>
      <c r="G44">
        <v>0</v>
      </c>
      <c r="H44">
        <v>0</v>
      </c>
      <c r="I44">
        <v>0</v>
      </c>
      <c r="J44">
        <v>0</v>
      </c>
      <c r="K44">
        <v>0</v>
      </c>
      <c r="L44">
        <v>0</v>
      </c>
      <c r="O44">
        <v>0.27661980019968363</v>
      </c>
      <c r="P44">
        <v>-0.44116793516129921</v>
      </c>
      <c r="Q44">
        <v>0.2571036310132841</v>
      </c>
      <c r="R44">
        <v>-0.12771555000638557</v>
      </c>
      <c r="S44">
        <v>-5.1645223740387519E-2</v>
      </c>
      <c r="T44">
        <v>0.13456519070776879</v>
      </c>
      <c r="U44">
        <v>0.35616998376847014</v>
      </c>
      <c r="V44">
        <v>-5.144159787842921E-2</v>
      </c>
      <c r="W44">
        <v>-3.3270201359766063E-2</v>
      </c>
      <c r="X44">
        <v>0.9106361290295969</v>
      </c>
      <c r="Z44">
        <v>-2.2845697672974119E-2</v>
      </c>
      <c r="AA44">
        <v>8.5190905455016452E-2</v>
      </c>
      <c r="AB44">
        <v>-5.5088519175195833E-2</v>
      </c>
      <c r="AC44">
        <v>-3.8358788853264381E-3</v>
      </c>
      <c r="AD44">
        <v>1.4434623383409624E-2</v>
      </c>
      <c r="AE44">
        <v>2.0750483719704782E-2</v>
      </c>
      <c r="AF44">
        <v>-6.7979388092947901E-2</v>
      </c>
      <c r="AG44">
        <v>-1.8804596438210017E-2</v>
      </c>
      <c r="AH44">
        <v>7.8246560081685929E-2</v>
      </c>
      <c r="AI44">
        <v>8.9363870970402881E-2</v>
      </c>
    </row>
    <row r="45" spans="1:72" x14ac:dyDescent="0.3">
      <c r="B45">
        <v>0</v>
      </c>
      <c r="C45">
        <v>0</v>
      </c>
      <c r="D45">
        <v>0</v>
      </c>
      <c r="E45">
        <v>0</v>
      </c>
      <c r="F45">
        <v>0</v>
      </c>
      <c r="G45">
        <v>1</v>
      </c>
      <c r="H45">
        <v>0</v>
      </c>
      <c r="I45">
        <v>0</v>
      </c>
      <c r="J45">
        <v>0</v>
      </c>
      <c r="K45">
        <v>0</v>
      </c>
      <c r="L45">
        <v>0</v>
      </c>
    </row>
    <row r="46" spans="1:72" x14ac:dyDescent="0.3">
      <c r="B46">
        <v>0</v>
      </c>
      <c r="C46">
        <v>0</v>
      </c>
      <c r="D46">
        <v>0</v>
      </c>
      <c r="E46">
        <v>0</v>
      </c>
      <c r="F46">
        <v>0</v>
      </c>
      <c r="G46">
        <v>0</v>
      </c>
      <c r="H46">
        <v>1</v>
      </c>
      <c r="I46">
        <v>0</v>
      </c>
      <c r="J46">
        <v>0</v>
      </c>
      <c r="K46">
        <v>0</v>
      </c>
      <c r="L46">
        <v>0</v>
      </c>
    </row>
    <row r="47" spans="1:72" x14ac:dyDescent="0.3">
      <c r="B47">
        <v>0</v>
      </c>
      <c r="C47">
        <v>0</v>
      </c>
      <c r="D47">
        <v>0</v>
      </c>
      <c r="E47">
        <v>0</v>
      </c>
      <c r="F47">
        <v>0</v>
      </c>
      <c r="G47">
        <v>0</v>
      </c>
      <c r="H47">
        <v>0</v>
      </c>
      <c r="I47">
        <v>1</v>
      </c>
      <c r="J47">
        <v>0</v>
      </c>
      <c r="K47">
        <v>0</v>
      </c>
      <c r="L47">
        <v>0</v>
      </c>
      <c r="O47" t="s">
        <v>826</v>
      </c>
    </row>
    <row r="48" spans="1:72" x14ac:dyDescent="0.3">
      <c r="B48">
        <v>0</v>
      </c>
      <c r="C48">
        <v>0</v>
      </c>
      <c r="D48">
        <v>0</v>
      </c>
      <c r="E48">
        <v>0</v>
      </c>
      <c r="F48">
        <v>0</v>
      </c>
      <c r="G48">
        <v>0</v>
      </c>
      <c r="H48">
        <v>0</v>
      </c>
      <c r="I48">
        <v>0</v>
      </c>
      <c r="J48">
        <v>1</v>
      </c>
      <c r="K48">
        <v>0</v>
      </c>
      <c r="L48">
        <v>0</v>
      </c>
      <c r="O48" t="s">
        <v>619</v>
      </c>
      <c r="P48" t="str">
        <f>$C$4</f>
        <v>m100</v>
      </c>
      <c r="Q48" t="str">
        <f>$D$4</f>
        <v>longjump</v>
      </c>
      <c r="R48" t="str">
        <f>$E$4</f>
        <v>shotput</v>
      </c>
      <c r="S48" t="str">
        <f>$F$4</f>
        <v>highjump</v>
      </c>
      <c r="T48" t="str">
        <f>$G$4</f>
        <v>m400</v>
      </c>
      <c r="U48" t="str">
        <f>$H$4</f>
        <v>m110</v>
      </c>
      <c r="V48" t="str">
        <f>$I$4</f>
        <v>discus</v>
      </c>
      <c r="W48" t="str">
        <f>$J$4</f>
        <v>polevault</v>
      </c>
      <c r="X48" t="str">
        <f>$K$4</f>
        <v>javelin</v>
      </c>
      <c r="Y48" t="str">
        <f>$L$4</f>
        <v>m1500</v>
      </c>
    </row>
    <row r="49" spans="2:46" x14ac:dyDescent="0.3">
      <c r="B49">
        <v>0</v>
      </c>
      <c r="C49">
        <v>0</v>
      </c>
      <c r="D49">
        <v>0</v>
      </c>
      <c r="E49">
        <v>0</v>
      </c>
      <c r="F49">
        <v>0</v>
      </c>
      <c r="G49">
        <v>0</v>
      </c>
      <c r="H49">
        <v>0</v>
      </c>
      <c r="I49">
        <v>0</v>
      </c>
      <c r="J49">
        <v>0</v>
      </c>
      <c r="K49">
        <v>1</v>
      </c>
      <c r="L49">
        <v>0</v>
      </c>
      <c r="O49" t="str">
        <f>$C$4</f>
        <v>m100</v>
      </c>
      <c r="P49">
        <v>8.25023172905026E-2</v>
      </c>
      <c r="Q49">
        <v>-7.4151515151553535E-2</v>
      </c>
      <c r="R49">
        <v>-0.18126078431371342</v>
      </c>
      <c r="S49">
        <v>-1.0916042780753614E-2</v>
      </c>
      <c r="T49">
        <v>6.9710338680755213E-2</v>
      </c>
      <c r="U49">
        <v>0.13069340463455428</v>
      </c>
      <c r="V49">
        <v>-0.45582531194296361</v>
      </c>
      <c r="W49">
        <v>-8.882352941176215E-2</v>
      </c>
      <c r="X49">
        <v>-0.63643850267380553</v>
      </c>
      <c r="Y49">
        <v>0.98244919786178375</v>
      </c>
    </row>
    <row r="50" spans="2:46" x14ac:dyDescent="0.3">
      <c r="B50">
        <v>0</v>
      </c>
      <c r="C50">
        <v>0</v>
      </c>
      <c r="D50">
        <v>0</v>
      </c>
      <c r="E50">
        <v>0</v>
      </c>
      <c r="F50">
        <v>0</v>
      </c>
      <c r="G50">
        <v>0</v>
      </c>
      <c r="H50">
        <v>0</v>
      </c>
      <c r="I50">
        <v>0</v>
      </c>
      <c r="J50">
        <v>0</v>
      </c>
      <c r="K50">
        <v>0</v>
      </c>
      <c r="L50">
        <v>1</v>
      </c>
      <c r="O50" t="str">
        <f>$D$4</f>
        <v>longjump</v>
      </c>
      <c r="P50">
        <v>-7.4151515151553535E-2</v>
      </c>
      <c r="Q50">
        <v>0.13977727272725055</v>
      </c>
      <c r="R50">
        <v>0.21932272727272659</v>
      </c>
      <c r="S50">
        <v>1.8413636363636517E-2</v>
      </c>
      <c r="T50">
        <v>-0.2763378787878728</v>
      </c>
      <c r="U50">
        <v>-0.14820000000002886</v>
      </c>
      <c r="V50">
        <v>0.63074848484847701</v>
      </c>
      <c r="W50">
        <v>0.11654545454545547</v>
      </c>
      <c r="X50">
        <v>1.0743121212121043</v>
      </c>
      <c r="Y50">
        <v>-1.7937833333333291</v>
      </c>
    </row>
    <row r="51" spans="2:46" x14ac:dyDescent="0.3">
      <c r="O51" t="str">
        <f>$E$4</f>
        <v>shotput</v>
      </c>
      <c r="P51">
        <v>-0.18126078431371342</v>
      </c>
      <c r="Q51">
        <v>0.21932272727272659</v>
      </c>
      <c r="R51">
        <v>2.2557840463457821</v>
      </c>
      <c r="S51">
        <v>5.0295989304808976E-2</v>
      </c>
      <c r="T51">
        <v>0.29532379679145254</v>
      </c>
      <c r="U51">
        <v>-0.44467664884129804</v>
      </c>
      <c r="V51">
        <v>5.787583065953771</v>
      </c>
      <c r="W51">
        <v>0.475778966131924</v>
      </c>
      <c r="X51">
        <v>6.7948843137257064</v>
      </c>
      <c r="Y51">
        <v>4.089425935828233</v>
      </c>
    </row>
    <row r="52" spans="2:46" x14ac:dyDescent="0.3">
      <c r="O52" t="str">
        <f>$F$4</f>
        <v>highjump</v>
      </c>
      <c r="P52">
        <v>-1.0916042780753614E-2</v>
      </c>
      <c r="Q52">
        <v>1.8413636363636517E-2</v>
      </c>
      <c r="R52">
        <v>5.0295989304808976E-2</v>
      </c>
      <c r="S52">
        <v>1.0916310160427321E-2</v>
      </c>
      <c r="T52">
        <v>5.8809893048120211E-2</v>
      </c>
      <c r="U52">
        <v>-3.0807486631008574E-2</v>
      </c>
      <c r="V52">
        <v>0.17681229946523067</v>
      </c>
      <c r="W52">
        <v>2.4288770053475895E-2</v>
      </c>
      <c r="X52">
        <v>0.22719732620321492</v>
      </c>
      <c r="Y52">
        <v>-0.18525213903727578</v>
      </c>
    </row>
    <row r="53" spans="2:46" x14ac:dyDescent="0.3">
      <c r="O53" t="str">
        <f>$G$4</f>
        <v>m400</v>
      </c>
      <c r="P53">
        <v>6.9710338680755213E-2</v>
      </c>
      <c r="Q53">
        <v>-0.2763378787878728</v>
      </c>
      <c r="R53">
        <v>0.29532379679145254</v>
      </c>
      <c r="S53">
        <v>5.8809893048120211E-2</v>
      </c>
      <c r="T53">
        <v>13.0279091800359</v>
      </c>
      <c r="U53">
        <v>0.19473048128346168</v>
      </c>
      <c r="V53">
        <v>-1.0656875222817355</v>
      </c>
      <c r="W53">
        <v>-0.19614973262025595</v>
      </c>
      <c r="X53">
        <v>2.0699249554373131</v>
      </c>
      <c r="Y53">
        <v>-1.8102300356485865</v>
      </c>
    </row>
    <row r="54" spans="2:46" x14ac:dyDescent="0.3">
      <c r="O54" t="str">
        <f>$H$4</f>
        <v>m110</v>
      </c>
      <c r="P54">
        <v>0.13069340463455428</v>
      </c>
      <c r="Q54">
        <v>-0.14820000000002886</v>
      </c>
      <c r="R54">
        <v>-0.44467664884129804</v>
      </c>
      <c r="S54">
        <v>-3.0807486631008574E-2</v>
      </c>
      <c r="T54">
        <v>0.19473048128346168</v>
      </c>
      <c r="U54">
        <v>0.3668185383244163</v>
      </c>
      <c r="V54">
        <v>-1.0997811051691675</v>
      </c>
      <c r="W54">
        <v>-0.21163279857393552</v>
      </c>
      <c r="X54">
        <v>-1.3667925133690939</v>
      </c>
      <c r="Y54">
        <v>1.2678581105186475</v>
      </c>
    </row>
    <row r="55" spans="2:46" x14ac:dyDescent="0.3">
      <c r="O55" t="str">
        <f>$I$4</f>
        <v>discus</v>
      </c>
      <c r="P55">
        <v>-0.45582531194296361</v>
      </c>
      <c r="Q55">
        <v>0.63074848484847701</v>
      </c>
      <c r="R55">
        <v>5.787583065953771</v>
      </c>
      <c r="S55">
        <v>0.17681229946523067</v>
      </c>
      <c r="T55">
        <v>-1.0656875222817355</v>
      </c>
      <c r="U55">
        <v>-1.0997811051691675</v>
      </c>
      <c r="V55">
        <v>20.256395365419987</v>
      </c>
      <c r="W55">
        <v>1.3746737967915477</v>
      </c>
      <c r="X55">
        <v>17.903742245989331</v>
      </c>
      <c r="Y55">
        <v>17.481979857400702</v>
      </c>
    </row>
    <row r="56" spans="2:46" x14ac:dyDescent="0.3">
      <c r="O56" t="str">
        <f>$J$4</f>
        <v>polevault</v>
      </c>
      <c r="P56">
        <v>-8.882352941176215E-2</v>
      </c>
      <c r="Q56">
        <v>0.11654545454545547</v>
      </c>
      <c r="R56">
        <v>0.475778966131924</v>
      </c>
      <c r="S56">
        <v>2.4288770053475895E-2</v>
      </c>
      <c r="T56">
        <v>-0.19614973262025595</v>
      </c>
      <c r="U56">
        <v>-0.21163279857393552</v>
      </c>
      <c r="V56">
        <v>1.3746737967915477</v>
      </c>
      <c r="W56">
        <v>0.24306595365419667</v>
      </c>
      <c r="X56">
        <v>1.7685597147950742</v>
      </c>
      <c r="Y56">
        <v>-0.46678253119372159</v>
      </c>
    </row>
    <row r="57" spans="2:46" x14ac:dyDescent="0.3">
      <c r="O57" t="str">
        <f>$K$4</f>
        <v>javelin</v>
      </c>
      <c r="P57">
        <v>-0.63643850267380553</v>
      </c>
      <c r="Q57">
        <v>1.0743121212121043</v>
      </c>
      <c r="R57">
        <v>6.7948843137257064</v>
      </c>
      <c r="S57">
        <v>0.22719732620321492</v>
      </c>
      <c r="T57">
        <v>2.0699249554373131</v>
      </c>
      <c r="U57">
        <v>-1.3667925133690939</v>
      </c>
      <c r="V57">
        <v>17.903742245989331</v>
      </c>
      <c r="W57">
        <v>1.7685597147950742</v>
      </c>
      <c r="X57">
        <v>41.457320855615158</v>
      </c>
      <c r="Y57">
        <v>3.903144563279537</v>
      </c>
    </row>
    <row r="58" spans="2:46" x14ac:dyDescent="0.3">
      <c r="O58" t="str">
        <f>$L$4</f>
        <v>m1500</v>
      </c>
      <c r="P58">
        <v>0.98244919786178375</v>
      </c>
      <c r="Q58">
        <v>-1.7937833333333291</v>
      </c>
      <c r="R58">
        <v>4.089425935828233</v>
      </c>
      <c r="S58">
        <v>-0.18525213903727578</v>
      </c>
      <c r="T58">
        <v>-1.8102300356485865</v>
      </c>
      <c r="U58">
        <v>1.2678581105186475</v>
      </c>
      <c r="V58">
        <v>17.481979857400702</v>
      </c>
      <c r="W58">
        <v>-0.46678253119372159</v>
      </c>
      <c r="X58">
        <v>3.903144563279537</v>
      </c>
      <c r="Y58">
        <v>181.66006140822358</v>
      </c>
    </row>
    <row r="61" spans="2:46" x14ac:dyDescent="0.3">
      <c r="N61" t="s">
        <v>810</v>
      </c>
      <c r="O61">
        <f t="array" ref="O61:X72">CovEigenDecompQR($P$49:$Y$58)</f>
        <v>183.9524279603728</v>
      </c>
      <c r="P61">
        <v>52.263034205655785</v>
      </c>
      <c r="Q61">
        <v>13.692517031893612</v>
      </c>
      <c r="R61">
        <v>8.6102102452439144</v>
      </c>
      <c r="S61">
        <v>0.53224913491714265</v>
      </c>
      <c r="T61">
        <v>0.30105905859233545</v>
      </c>
      <c r="U61">
        <v>6.6461123053119589E-2</v>
      </c>
      <c r="V61">
        <v>5.0439594177127116E-2</v>
      </c>
      <c r="W61">
        <v>2.592683961571322E-2</v>
      </c>
      <c r="X61">
        <v>6.2260542756228691E-3</v>
      </c>
    </row>
    <row r="62" spans="2:46" x14ac:dyDescent="0.3">
      <c r="O62" t="str">
        <v/>
      </c>
      <c r="P62" t="str">
        <v/>
      </c>
      <c r="Q62" t="str">
        <v/>
      </c>
      <c r="R62" t="str">
        <v/>
      </c>
      <c r="S62" t="str">
        <v/>
      </c>
      <c r="T62" t="str">
        <v/>
      </c>
      <c r="U62" t="str">
        <v/>
      </c>
      <c r="V62" t="str">
        <v/>
      </c>
      <c r="W62" t="str">
        <v/>
      </c>
      <c r="X62" t="str">
        <v/>
      </c>
      <c r="Z62" t="s">
        <v>812</v>
      </c>
      <c r="AA62" t="s">
        <v>813</v>
      </c>
      <c r="AB62" t="s">
        <v>814</v>
      </c>
      <c r="AC62" t="s">
        <v>815</v>
      </c>
      <c r="AD62" t="s">
        <v>816</v>
      </c>
      <c r="AE62" t="s">
        <v>817</v>
      </c>
      <c r="AG62" t="s">
        <v>819</v>
      </c>
      <c r="AH62" t="s">
        <v>820</v>
      </c>
      <c r="AJ62" t="s">
        <v>822</v>
      </c>
      <c r="AP62" t="s">
        <v>823</v>
      </c>
    </row>
    <row r="63" spans="2:46" x14ac:dyDescent="0.3">
      <c r="N63" t="s">
        <v>811</v>
      </c>
      <c r="O63">
        <v>4.8571675991431976E-3</v>
      </c>
      <c r="P63">
        <v>1.7035547581891644E-2</v>
      </c>
      <c r="Q63">
        <v>-1.2866681611288455E-2</v>
      </c>
      <c r="R63">
        <v>1.5032264525167616E-2</v>
      </c>
      <c r="S63">
        <v>-0.1721923041697776</v>
      </c>
      <c r="T63">
        <v>0.23843123121213136</v>
      </c>
      <c r="U63">
        <v>-8.9700387059222259E-2</v>
      </c>
      <c r="V63">
        <v>-0.29174394610330706</v>
      </c>
      <c r="W63">
        <v>-0.89993902793767999</v>
      </c>
      <c r="X63">
        <v>-9.871216948536847E-2</v>
      </c>
      <c r="Z63" t="str">
        <f>$C$4</f>
        <v>m100</v>
      </c>
      <c r="AA63">
        <f t="array" ref="AA63:AE72">MMULT(MMULT($O$63:$S$72,MakeDiagMatrix(SQRT($O$61:$S$61))),$B$40:$F$44)</f>
        <v>6.5877309148360069E-2</v>
      </c>
      <c r="AB63">
        <v>0.12315538542510403</v>
      </c>
      <c r="AC63">
        <v>-4.7611098226565757E-2</v>
      </c>
      <c r="AD63">
        <v>4.4109413947136626E-2</v>
      </c>
      <c r="AE63">
        <v>-0.1256235956055676</v>
      </c>
      <c r="AG63">
        <f>SUMSQ($AA$63:$AE$63)</f>
        <v>3.9500813665805254E-2</v>
      </c>
      <c r="AH63">
        <f>$P$49 - $AG$63</f>
        <v>4.3001503624697346E-2</v>
      </c>
      <c r="AJ63">
        <f t="array" ref="AJ63:AN72">TRANSPOSE(MMULT(MINVERSE(MMULT(TRANSPOSE($AA$63:$AE$72),MMULT(MakeDiagMatrix(1/$AH$63:$AH$72),$AA$63:$AE$72))),MMULT(TRANSPOSE($AA$63:$AE$72),MakeDiagMatrix(1/$AH$63:$AH$72))))</f>
        <v>-5.0952276776529372E-4</v>
      </c>
      <c r="AK63">
        <v>9.5135785686784723E-3</v>
      </c>
      <c r="AL63">
        <v>-6.8786486135953995E-3</v>
      </c>
      <c r="AM63">
        <v>2.3555866849110211E-2</v>
      </c>
      <c r="AN63">
        <v>-0.54573732813685683</v>
      </c>
      <c r="AP63">
        <f t="array" ref="AP63:AT72">TRANSPOSE(MMULT(TRANSPOSE($AA$63:$AE$72),MINVERSE($O$75:$X$84 + MakeDiagMatrix($AH$63:$AH$72))))</f>
        <v>-4.3249740466633213E-4</v>
      </c>
      <c r="AQ63">
        <v>8.0667602835611252E-3</v>
      </c>
      <c r="AR63">
        <v>-5.8405986198241215E-3</v>
      </c>
      <c r="AS63">
        <v>1.9984647363043683E-2</v>
      </c>
      <c r="AT63">
        <v>-0.46221572938303745</v>
      </c>
    </row>
    <row r="64" spans="2:46" x14ac:dyDescent="0.3">
      <c r="O64">
        <v>-9.0137104227046658E-3</v>
      </c>
      <c r="P64">
        <v>-2.7284145609219129E-2</v>
      </c>
      <c r="Q64">
        <v>2.8924201089755439E-2</v>
      </c>
      <c r="R64">
        <v>-4.8190900381284707E-3</v>
      </c>
      <c r="S64">
        <v>0.12863434408395583</v>
      </c>
      <c r="T64">
        <v>-0.28076151609288724</v>
      </c>
      <c r="U64">
        <v>2.2797382935567816E-2</v>
      </c>
      <c r="V64">
        <v>0.86828130115578472</v>
      </c>
      <c r="W64">
        <v>-0.37332635306812562</v>
      </c>
      <c r="X64">
        <v>-9.5582255089466647E-2</v>
      </c>
      <c r="Z64" t="str">
        <f>$D$4</f>
        <v>longjump</v>
      </c>
      <c r="AA64">
        <v>-0.12225211009705665</v>
      </c>
      <c r="AB64">
        <v>-0.19724575640115249</v>
      </c>
      <c r="AC64">
        <v>0.10702938184163119</v>
      </c>
      <c r="AD64">
        <v>-1.414073288721354E-2</v>
      </c>
      <c r="AE64">
        <v>9.3845708727246055E-2</v>
      </c>
      <c r="AG64">
        <f>SUMSQ($AA$64:$AE$64)</f>
        <v>7.4313732791953968E-2</v>
      </c>
      <c r="AH64">
        <f>$Q$50 - $AG$64</f>
        <v>6.5463539935296577E-2</v>
      </c>
      <c r="AJ64">
        <v>2.5593075562303476E-4</v>
      </c>
      <c r="AK64">
        <v>-4.7711458766512135E-3</v>
      </c>
      <c r="AL64">
        <v>3.4956608441279241E-3</v>
      </c>
      <c r="AM64">
        <v>-1.180780040581539E-2</v>
      </c>
      <c r="AN64">
        <v>0.27286405230860189</v>
      </c>
      <c r="AP64">
        <v>2.1741821874510237E-4</v>
      </c>
      <c r="AQ64">
        <v>-4.0477415199194205E-3</v>
      </c>
      <c r="AR64">
        <v>2.9766368682030281E-3</v>
      </c>
      <c r="AS64">
        <v>-1.0022200487298398E-2</v>
      </c>
      <c r="AT64">
        <v>0.23110361738241342</v>
      </c>
    </row>
    <row r="65" spans="15:46" x14ac:dyDescent="0.3">
      <c r="O65">
        <v>2.7414624907655637E-2</v>
      </c>
      <c r="P65">
        <v>-0.16446231238832962</v>
      </c>
      <c r="Q65">
        <v>4.1281816509559636E-2</v>
      </c>
      <c r="R65">
        <v>-0.17393648370907264</v>
      </c>
      <c r="S65">
        <v>0.77352666723209296</v>
      </c>
      <c r="T65">
        <v>0.58043552145878896</v>
      </c>
      <c r="U65">
        <v>-1.1197525914898945E-2</v>
      </c>
      <c r="V65">
        <v>5.9796162806636285E-2</v>
      </c>
      <c r="W65">
        <v>-2.2066424042889794E-2</v>
      </c>
      <c r="X65">
        <v>2.8384946226336392E-2</v>
      </c>
      <c r="Z65" t="str">
        <f>$E$4</f>
        <v>shotput</v>
      </c>
      <c r="AA65">
        <v>0.37182198953697632</v>
      </c>
      <c r="AB65">
        <v>-1.1889503036355891</v>
      </c>
      <c r="AC65">
        <v>0.15275676201417154</v>
      </c>
      <c r="AD65">
        <v>-0.5103846029044864</v>
      </c>
      <c r="AE65">
        <v>0.5643295250795668</v>
      </c>
      <c r="AG65">
        <f>SUMSQ($AA$65:$AE$65)</f>
        <v>2.1541493005179486</v>
      </c>
      <c r="AH65">
        <f>$R$51 - $AG$65</f>
        <v>0.10163474582783349</v>
      </c>
      <c r="AJ65">
        <v>1.0272126254587618E-3</v>
      </c>
      <c r="AK65">
        <v>-1.8971993765166121E-2</v>
      </c>
      <c r="AL65">
        <v>1.3720545315242836E-2</v>
      </c>
      <c r="AM65">
        <v>-4.7201742268142804E-2</v>
      </c>
      <c r="AN65">
        <v>1.0801880442132339</v>
      </c>
      <c r="AP65">
        <v>8.74748587478269E-4</v>
      </c>
      <c r="AQ65">
        <v>-1.6108185075030798E-2</v>
      </c>
      <c r="AR65">
        <v>1.1665839270607541E-2</v>
      </c>
      <c r="AS65">
        <v>-4.0132892894715153E-2</v>
      </c>
      <c r="AT65">
        <v>0.91486784881861005</v>
      </c>
    </row>
    <row r="66" spans="15:46" x14ac:dyDescent="0.3">
      <c r="O66">
        <v>-8.3833443076580685E-4</v>
      </c>
      <c r="P66">
        <v>-5.9025237684736751E-3</v>
      </c>
      <c r="Q66">
        <v>-1.352778569723426E-3</v>
      </c>
      <c r="R66">
        <v>-8.5607294637152255E-3</v>
      </c>
      <c r="S66">
        <v>1.0652118191353838E-2</v>
      </c>
      <c r="T66">
        <v>-7.4261912087891971E-2</v>
      </c>
      <c r="U66">
        <v>-4.4652274520040787E-4</v>
      </c>
      <c r="V66">
        <v>2.3630308832539706E-2</v>
      </c>
      <c r="W66">
        <v>-0.13786015800620074</v>
      </c>
      <c r="X66">
        <v>0.98726745517982339</v>
      </c>
      <c r="Z66" t="str">
        <f>$F$4</f>
        <v>highjump</v>
      </c>
      <c r="AA66">
        <v>-1.1370251352869844E-2</v>
      </c>
      <c r="AB66">
        <v>-4.2671219471683938E-2</v>
      </c>
      <c r="AC66">
        <v>-5.0057408201807131E-3</v>
      </c>
      <c r="AD66">
        <v>-2.5119885229018965E-2</v>
      </c>
      <c r="AE66">
        <v>7.7712961358247035E-3</v>
      </c>
      <c r="AG66">
        <f>SUMSQ($AA$66:$AE$66)</f>
        <v>2.6665747057366494E-3</v>
      </c>
      <c r="AH66">
        <f>$S$52 - $AG$66</f>
        <v>8.2497354546906716E-3</v>
      </c>
      <c r="AJ66">
        <v>2.0532904438516861E-4</v>
      </c>
      <c r="AK66">
        <v>-3.727457543911562E-3</v>
      </c>
      <c r="AL66">
        <v>2.6734385132154304E-3</v>
      </c>
      <c r="AM66">
        <v>-9.4118862029537835E-3</v>
      </c>
      <c r="AN66">
        <v>0.20783717230174265</v>
      </c>
      <c r="AP66">
        <v>1.7599018716785153E-4</v>
      </c>
      <c r="AQ66">
        <v>-3.1763843338959985E-3</v>
      </c>
      <c r="AR66">
        <v>2.2780555068082076E-3</v>
      </c>
      <c r="AS66">
        <v>-8.0516308431384312E-3</v>
      </c>
      <c r="AT66">
        <v>0.17602577048339568</v>
      </c>
    </row>
    <row r="67" spans="15:46" x14ac:dyDescent="0.3">
      <c r="O67">
        <v>-1.0622749776492338E-2</v>
      </c>
      <c r="P67">
        <v>-3.7756782083683431E-2</v>
      </c>
      <c r="Q67">
        <v>-0.92553778055374969</v>
      </c>
      <c r="R67">
        <v>-0.37375071073420302</v>
      </c>
      <c r="S67">
        <v>-1.2286576020524274E-2</v>
      </c>
      <c r="T67">
        <v>-4.1208656281835523E-2</v>
      </c>
      <c r="U67">
        <v>-5.7176249696092914E-3</v>
      </c>
      <c r="V67">
        <v>1.2982130928380404E-2</v>
      </c>
      <c r="W67">
        <v>-5.0308408188014155E-3</v>
      </c>
      <c r="X67">
        <v>-8.7267385801801742E-3</v>
      </c>
      <c r="Z67" t="str">
        <f>$G$4</f>
        <v>m400</v>
      </c>
      <c r="AA67">
        <v>-0.14407536012451014</v>
      </c>
      <c r="AB67">
        <v>-0.27295577248543956</v>
      </c>
      <c r="AC67">
        <v>-3.4248045854870215</v>
      </c>
      <c r="AD67">
        <v>-1.0967026814363257</v>
      </c>
      <c r="AE67">
        <v>-8.9637214904654868E-3</v>
      </c>
      <c r="AG67">
        <f>SUMSQ($AA$67:$AE$67)</f>
        <v>13.027386131673644</v>
      </c>
      <c r="AH67">
        <f>$T$53 - $AG$67</f>
        <v>5.2304836225580686E-4</v>
      </c>
      <c r="AJ67">
        <v>-7.0545816914294093E-4</v>
      </c>
      <c r="AK67">
        <v>-5.4508224577158107E-3</v>
      </c>
      <c r="AL67">
        <v>-0.25039715405640089</v>
      </c>
      <c r="AM67">
        <v>-0.12828233587711468</v>
      </c>
      <c r="AN67">
        <v>-1.6527137745678822E-2</v>
      </c>
      <c r="AP67">
        <v>-7.0361566879634241E-4</v>
      </c>
      <c r="AQ67">
        <v>-5.4864890333018073E-3</v>
      </c>
      <c r="AR67">
        <v>-0.25036198851525682</v>
      </c>
      <c r="AS67">
        <v>-0.12836318721702267</v>
      </c>
      <c r="AT67">
        <v>-1.4379850741949132E-2</v>
      </c>
    </row>
    <row r="68" spans="15:46" x14ac:dyDescent="0.3">
      <c r="O68">
        <v>5.8056875487169073E-3</v>
      </c>
      <c r="P68">
        <v>3.6369774354314481E-2</v>
      </c>
      <c r="Q68">
        <v>-3.1425400146254522E-2</v>
      </c>
      <c r="R68">
        <v>3.6096911409741569E-2</v>
      </c>
      <c r="S68">
        <v>-0.48831791762084681</v>
      </c>
      <c r="T68">
        <v>0.63043023521847463</v>
      </c>
      <c r="U68">
        <v>-0.43027853927144899</v>
      </c>
      <c r="V68">
        <v>0.37340743158243406</v>
      </c>
      <c r="W68">
        <v>0.17653286661886183</v>
      </c>
      <c r="X68">
        <v>6.8700336647003216E-2</v>
      </c>
      <c r="Z68" t="str">
        <f>$H$4</f>
        <v>m110</v>
      </c>
      <c r="AA68">
        <v>7.8741996371110345E-2</v>
      </c>
      <c r="AB68">
        <v>0.26292865297684176</v>
      </c>
      <c r="AC68">
        <v>-0.11628466906803567</v>
      </c>
      <c r="AD68">
        <v>0.10591974382300567</v>
      </c>
      <c r="AE68">
        <v>-0.35625432220054465</v>
      </c>
      <c r="AG68">
        <f>SUMSQ($AA$68:$AE$68)</f>
        <v>0.22699003702708764</v>
      </c>
      <c r="AH68">
        <f>$U$54 - $AG$68</f>
        <v>0.13982850129732866</v>
      </c>
      <c r="AJ68">
        <v>-4.4066496090034899E-4</v>
      </c>
      <c r="AK68">
        <v>8.2322760886871949E-3</v>
      </c>
      <c r="AL68">
        <v>-5.945510327755533E-3</v>
      </c>
      <c r="AM68">
        <v>2.0372070606082385E-2</v>
      </c>
      <c r="AN68">
        <v>-0.4727945264171618</v>
      </c>
      <c r="AP68">
        <v>-3.7393515568551194E-4</v>
      </c>
      <c r="AQ68">
        <v>6.978844482868049E-3</v>
      </c>
      <c r="AR68">
        <v>-5.0462103507126132E-3</v>
      </c>
      <c r="AS68">
        <v>1.7278194712707719E-2</v>
      </c>
      <c r="AT68">
        <v>-0.40043663811197044</v>
      </c>
    </row>
    <row r="69" spans="15:46" x14ac:dyDescent="0.3">
      <c r="O69">
        <v>0.11153342915841763</v>
      </c>
      <c r="P69">
        <v>-0.464212487389218</v>
      </c>
      <c r="Q69">
        <v>0.33543194658517689</v>
      </c>
      <c r="R69">
        <v>-0.77211735181370444</v>
      </c>
      <c r="S69">
        <v>-0.23932112297365088</v>
      </c>
      <c r="T69">
        <v>-7.0210526139867294E-2</v>
      </c>
      <c r="U69">
        <v>2.8176077983198475E-2</v>
      </c>
      <c r="V69">
        <v>-1.595892400157246E-2</v>
      </c>
      <c r="W69">
        <v>4.8330211542952899E-3</v>
      </c>
      <c r="X69">
        <v>-1.0545632691449505E-2</v>
      </c>
      <c r="Z69" t="str">
        <f>$I$4</f>
        <v>discus</v>
      </c>
      <c r="AA69">
        <v>1.5127174516979596</v>
      </c>
      <c r="AB69">
        <v>-3.3559395451623719</v>
      </c>
      <c r="AC69">
        <v>1.2412122907575209</v>
      </c>
      <c r="AD69">
        <v>-2.2656362805415609</v>
      </c>
      <c r="AE69">
        <v>-0.17459769829590904</v>
      </c>
      <c r="AG69">
        <f>SUMSQ($AA$69:$AE$69)</f>
        <v>20.25484438214016</v>
      </c>
      <c r="AH69">
        <f>$V$55 - $AG$69</f>
        <v>1.5509832798272782E-3</v>
      </c>
      <c r="AJ69">
        <v>8.340229066221453E-3</v>
      </c>
      <c r="AK69">
        <v>-6.4691912913182104E-2</v>
      </c>
      <c r="AL69">
        <v>9.0392609069001373E-2</v>
      </c>
      <c r="AM69">
        <v>-0.26451291304738256</v>
      </c>
      <c r="AN69">
        <v>-0.33622278232537184</v>
      </c>
      <c r="AP69">
        <v>8.3844970545127323E-3</v>
      </c>
      <c r="AQ69">
        <v>-6.5535724286636149E-2</v>
      </c>
      <c r="AR69">
        <v>9.0993025807461506E-2</v>
      </c>
      <c r="AS69">
        <v>-0.26657853295494449</v>
      </c>
      <c r="AT69">
        <v>-0.28695307028989414</v>
      </c>
    </row>
    <row r="70" spans="15:46" x14ac:dyDescent="0.3">
      <c r="O70">
        <v>-1.2132614131629255E-3</v>
      </c>
      <c r="P70">
        <v>-4.4007321518729277E-2</v>
      </c>
      <c r="Q70">
        <v>3.093627414860026E-2</v>
      </c>
      <c r="R70">
        <v>-3.2234786267575137E-2</v>
      </c>
      <c r="S70">
        <v>0.2367446911804845</v>
      </c>
      <c r="T70">
        <v>-0.34259037031453954</v>
      </c>
      <c r="U70">
        <v>-0.89732428572497813</v>
      </c>
      <c r="V70">
        <v>-0.12936920014943665</v>
      </c>
      <c r="W70">
        <v>-3.5844958088836337E-3</v>
      </c>
      <c r="X70">
        <v>-2.6635055881852113E-2</v>
      </c>
      <c r="Z70" t="str">
        <f>$J$4</f>
        <v>polevault</v>
      </c>
      <c r="AA70">
        <v>-1.6455350893555584E-2</v>
      </c>
      <c r="AB70">
        <v>-0.31814290777049181</v>
      </c>
      <c r="AC70">
        <v>0.11447473651331599</v>
      </c>
      <c r="AD70">
        <v>-9.458704831819692E-2</v>
      </c>
      <c r="AE70">
        <v>0.17271805200596255</v>
      </c>
      <c r="AG70">
        <f>SUMSQ($AA$70:$AE$70)</f>
        <v>0.15336838883577011</v>
      </c>
      <c r="AH70">
        <f>$W$56 - $AG$70</f>
        <v>8.9697564818426556E-2</v>
      </c>
      <c r="AJ70">
        <v>3.4852612368727049E-4</v>
      </c>
      <c r="AK70">
        <v>-6.4661144736104601E-3</v>
      </c>
      <c r="AL70">
        <v>4.7025080764130332E-3</v>
      </c>
      <c r="AM70">
        <v>-1.6045051820280362E-2</v>
      </c>
      <c r="AN70">
        <v>0.3691644361382394</v>
      </c>
      <c r="AP70">
        <v>2.9642094839510413E-4</v>
      </c>
      <c r="AQ70">
        <v>-5.4873936198414699E-3</v>
      </c>
      <c r="AR70">
        <v>4.000301894021516E-3</v>
      </c>
      <c r="AS70">
        <v>-1.3629242633284128E-2</v>
      </c>
      <c r="AT70">
        <v>0.31266528920037301</v>
      </c>
    </row>
    <row r="71" spans="15:46" x14ac:dyDescent="0.3">
      <c r="O71">
        <v>4.2186916977079235E-2</v>
      </c>
      <c r="P71">
        <v>-0.86207559451938476</v>
      </c>
      <c r="Q71">
        <v>-0.15648030876248906</v>
      </c>
      <c r="R71">
        <v>0.47617464586857028</v>
      </c>
      <c r="S71">
        <v>-5.7003388773881447E-2</v>
      </c>
      <c r="T71">
        <v>-1.4627017431783355E-2</v>
      </c>
      <c r="U71">
        <v>1.2230052894019362E-2</v>
      </c>
      <c r="V71">
        <v>-1.3591463253735784E-2</v>
      </c>
      <c r="W71">
        <v>4.4002299842901436E-3</v>
      </c>
      <c r="X71">
        <v>-7.4357905929634384E-4</v>
      </c>
      <c r="Z71" t="str">
        <f>$K$4</f>
        <v>javelin</v>
      </c>
      <c r="AA71">
        <v>0.57217720306902542</v>
      </c>
      <c r="AB71">
        <v>-6.2322183421603521</v>
      </c>
      <c r="AC71">
        <v>-0.57903036510034156</v>
      </c>
      <c r="AD71">
        <v>1.3972468705950847</v>
      </c>
      <c r="AE71">
        <v>-4.1587054044044176E-2</v>
      </c>
      <c r="AG71">
        <f>SUMSQ($AA$71:$AE$71)</f>
        <v>41.457236680231873</v>
      </c>
      <c r="AH71">
        <f>$X$57 - $AG$71</f>
        <v>8.4175383285867156E-5</v>
      </c>
      <c r="AJ71">
        <v>3.1301964714500752E-3</v>
      </c>
      <c r="AK71">
        <v>-0.11936449242965352</v>
      </c>
      <c r="AL71">
        <v>-4.2293325724559017E-2</v>
      </c>
      <c r="AM71">
        <v>0.16204111411892264</v>
      </c>
      <c r="AN71">
        <v>-8.1813481245916364E-2</v>
      </c>
      <c r="AP71">
        <v>3.1429737063151802E-3</v>
      </c>
      <c r="AQ71">
        <v>-0.11959904809053931</v>
      </c>
      <c r="AR71">
        <v>-4.2123150037842581E-2</v>
      </c>
      <c r="AS71">
        <v>0.16145357334526708</v>
      </c>
      <c r="AT71">
        <v>-6.8500132626148832E-2</v>
      </c>
    </row>
    <row r="72" spans="15:46" x14ac:dyDescent="0.3">
      <c r="O72">
        <v>0.99235852083611065</v>
      </c>
      <c r="P72">
        <v>9.2358702853707189E-2</v>
      </c>
      <c r="Q72">
        <v>-4.1549378168751122E-2</v>
      </c>
      <c r="R72">
        <v>6.6966113573919669E-2</v>
      </c>
      <c r="S72">
        <v>1.2986905349419025E-2</v>
      </c>
      <c r="T72">
        <v>-1.5850193171966148E-2</v>
      </c>
      <c r="U72">
        <v>-1.3725940859880274E-3</v>
      </c>
      <c r="V72">
        <v>7.8503906251042744E-3</v>
      </c>
      <c r="W72">
        <v>-3.1429331560150971E-4</v>
      </c>
      <c r="X72">
        <v>3.5380194864919842E-4</v>
      </c>
      <c r="Z72" t="str">
        <f>$L$4</f>
        <v>m1500</v>
      </c>
      <c r="AA72">
        <v>13.459265658171175</v>
      </c>
      <c r="AB72">
        <v>0.66769040399979507</v>
      </c>
      <c r="AC72">
        <v>-0.15374683115727153</v>
      </c>
      <c r="AD72">
        <v>0.19649973689044373</v>
      </c>
      <c r="AE72">
        <v>9.474649599755719E-3</v>
      </c>
      <c r="AG72">
        <f>SUMSQ($AA$72:$AE$72)</f>
        <v>181.65998253649332</v>
      </c>
      <c r="AH72">
        <f>$Y$58 - $AG$72</f>
        <v>7.8871730266882878E-5</v>
      </c>
      <c r="AJ72">
        <v>7.3199878149619715E-2</v>
      </c>
      <c r="AK72">
        <v>1.2661915210338659E-2</v>
      </c>
      <c r="AL72">
        <v>-1.1312684188980404E-2</v>
      </c>
      <c r="AM72">
        <v>2.2402030863237776E-2</v>
      </c>
      <c r="AN72">
        <v>1.9791543912933918E-2</v>
      </c>
      <c r="AP72">
        <v>7.3197335815370093E-2</v>
      </c>
      <c r="AQ72">
        <v>1.2710123329213008E-2</v>
      </c>
      <c r="AR72">
        <v>-1.1346735647282844E-2</v>
      </c>
      <c r="AS72">
        <v>2.2519629844734185E-2</v>
      </c>
      <c r="AT72">
        <v>1.6960273144884276E-2</v>
      </c>
    </row>
    <row r="74" spans="15:46" x14ac:dyDescent="0.3">
      <c r="O74" t="s">
        <v>818</v>
      </c>
      <c r="Z74" t="s">
        <v>821</v>
      </c>
    </row>
    <row r="75" spans="15:46" x14ac:dyDescent="0.3">
      <c r="O75">
        <f t="array" ref="O75:X84">MMULT($AA$63:$AE$72,TRANSPOSE($AA$63:$AE$72))</f>
        <v>3.9500813665805254E-2</v>
      </c>
      <c r="P75">
        <v>-4.9854278418851219E-2</v>
      </c>
      <c r="Q75">
        <v>-0.22260978771231504</v>
      </c>
      <c r="R75">
        <v>-7.8501848051449642E-3</v>
      </c>
      <c r="S75">
        <v>7.2702579493610003E-2</v>
      </c>
      <c r="T75">
        <v>9.2530837966127419E-2</v>
      </c>
      <c r="U75">
        <v>-0.45074605113114186</v>
      </c>
      <c r="V75">
        <v>-7.1584956576577069E-2</v>
      </c>
      <c r="W75">
        <v>-0.6354134300379064</v>
      </c>
      <c r="X75">
        <v>0.9836871778879186</v>
      </c>
      <c r="Z75">
        <f t="array" ref="Z75:AI84">$P$49:$Y$58 - $O$75:$X$84</f>
        <v>4.3001503624697346E-2</v>
      </c>
      <c r="AA75">
        <v>-2.4297236732702315E-2</v>
      </c>
      <c r="AB75">
        <v>4.1349003398601619E-2</v>
      </c>
      <c r="AC75">
        <v>-3.0658579756086494E-3</v>
      </c>
      <c r="AD75">
        <v>-2.9922408128547906E-3</v>
      </c>
      <c r="AE75">
        <v>3.8162566668426864E-2</v>
      </c>
      <c r="AF75">
        <v>-5.0792608118217508E-3</v>
      </c>
      <c r="AG75">
        <v>-1.7238572835185081E-2</v>
      </c>
      <c r="AH75">
        <v>-1.0250726358991269E-3</v>
      </c>
      <c r="AI75">
        <v>-1.2379800261348439E-3</v>
      </c>
    </row>
    <row r="76" spans="15:46" x14ac:dyDescent="0.3">
      <c r="O76">
        <v>-4.9854278418851219E-2</v>
      </c>
      <c r="P76">
        <v>7.4313732791953968E-2</v>
      </c>
      <c r="Q76">
        <v>0.26558595754932757</v>
      </c>
      <c r="R76">
        <v>1.0355509216607571E-2</v>
      </c>
      <c r="S76">
        <v>-0.2804348602381182</v>
      </c>
      <c r="T76">
        <v>-0.1088645346525248</v>
      </c>
      <c r="U76">
        <v>0.62551063050937894</v>
      </c>
      <c r="V76">
        <v>9.4562578326827698E-2</v>
      </c>
      <c r="W76">
        <v>1.0736946271524894</v>
      </c>
      <c r="X76">
        <v>-1.7954676492310233</v>
      </c>
      <c r="Z76">
        <v>-2.4297236732702315E-2</v>
      </c>
      <c r="AA76">
        <v>6.5463539935296577E-2</v>
      </c>
      <c r="AB76">
        <v>-4.6263230276600981E-2</v>
      </c>
      <c r="AC76">
        <v>8.0581271470289463E-3</v>
      </c>
      <c r="AD76">
        <v>4.0969814502453961E-3</v>
      </c>
      <c r="AE76">
        <v>-3.9335465347504067E-2</v>
      </c>
      <c r="AF76">
        <v>5.2378543390980692E-3</v>
      </c>
      <c r="AG76">
        <v>2.1982876218627767E-2</v>
      </c>
      <c r="AH76">
        <v>6.1749405961486481E-4</v>
      </c>
      <c r="AI76">
        <v>1.6843158976942441E-3</v>
      </c>
    </row>
    <row r="77" spans="15:46" x14ac:dyDescent="0.3">
      <c r="O77">
        <v>-0.22260978771231504</v>
      </c>
      <c r="P77">
        <v>0.26558595754932757</v>
      </c>
      <c r="Q77">
        <v>2.1541493005179486</v>
      </c>
      <c r="R77">
        <v>6.2947963613828692E-2</v>
      </c>
      <c r="S77">
        <v>0.30248007239811864</v>
      </c>
      <c r="T77">
        <v>-0.55619900440504144</v>
      </c>
      <c r="U77">
        <v>5.7999257614203206</v>
      </c>
      <c r="V77">
        <v>0.53537010492464732</v>
      </c>
      <c r="W77">
        <v>6.7974930609007114</v>
      </c>
      <c r="X77">
        <v>4.0921707423855178</v>
      </c>
      <c r="Z77">
        <v>4.1349003398601619E-2</v>
      </c>
      <c r="AA77">
        <v>-4.6263230276600981E-2</v>
      </c>
      <c r="AB77">
        <v>0.10163474582783349</v>
      </c>
      <c r="AC77">
        <v>-1.2651974309019716E-2</v>
      </c>
      <c r="AD77">
        <v>-7.156275606666096E-3</v>
      </c>
      <c r="AE77">
        <v>0.1115223555637434</v>
      </c>
      <c r="AF77">
        <v>-1.2342695466549536E-2</v>
      </c>
      <c r="AG77">
        <v>-5.9591138792723319E-2</v>
      </c>
      <c r="AH77">
        <v>-2.6087471750049218E-3</v>
      </c>
      <c r="AI77">
        <v>-2.7448065572848179E-3</v>
      </c>
    </row>
    <row r="78" spans="15:46" x14ac:dyDescent="0.3">
      <c r="O78">
        <v>-7.8501848051449642E-3</v>
      </c>
      <c r="P78">
        <v>1.0355509216607571E-2</v>
      </c>
      <c r="Q78">
        <v>6.2947963613828692E-2</v>
      </c>
      <c r="R78">
        <v>2.6665747057366494E-3</v>
      </c>
      <c r="S78">
        <v>5.7908598600730991E-2</v>
      </c>
      <c r="T78">
        <v>-1.6961961278429194E-2</v>
      </c>
      <c r="U78">
        <v>0.17534454110310779</v>
      </c>
      <c r="V78">
        <v>1.6907875383195506E-2</v>
      </c>
      <c r="W78">
        <v>0.22690716765286148</v>
      </c>
      <c r="X78">
        <v>-0.18561920106836813</v>
      </c>
      <c r="Z78">
        <v>-3.0658579756086494E-3</v>
      </c>
      <c r="AA78">
        <v>8.0581271470289463E-3</v>
      </c>
      <c r="AB78">
        <v>-1.2651974309019716E-2</v>
      </c>
      <c r="AC78">
        <v>8.2497354546906716E-3</v>
      </c>
      <c r="AD78">
        <v>9.0129444738921982E-4</v>
      </c>
      <c r="AE78">
        <v>-1.384552535257938E-2</v>
      </c>
      <c r="AF78">
        <v>1.4677583621228729E-3</v>
      </c>
      <c r="AG78">
        <v>7.3808946702803892E-3</v>
      </c>
      <c r="AH78">
        <v>2.9015855035344207E-4</v>
      </c>
      <c r="AI78">
        <v>3.6706203109235225E-4</v>
      </c>
    </row>
    <row r="79" spans="15:46" x14ac:dyDescent="0.3">
      <c r="O79">
        <v>7.2702579493610003E-2</v>
      </c>
      <c r="P79">
        <v>-0.2804348602381182</v>
      </c>
      <c r="Q79">
        <v>0.30248007239811864</v>
      </c>
      <c r="R79">
        <v>5.7908598600730991E-2</v>
      </c>
      <c r="S79">
        <v>13.027386131673644</v>
      </c>
      <c r="T79">
        <v>0.20217049023635009</v>
      </c>
      <c r="U79">
        <v>-1.0665373564352387</v>
      </c>
      <c r="V79">
        <v>-0.20065817577084377</v>
      </c>
      <c r="W79">
        <v>2.0697575699868893</v>
      </c>
      <c r="X79">
        <v>-1.810432360835335</v>
      </c>
      <c r="Z79">
        <v>-2.9922408128547906E-3</v>
      </c>
      <c r="AA79">
        <v>4.0969814502453961E-3</v>
      </c>
      <c r="AB79">
        <v>-7.156275606666096E-3</v>
      </c>
      <c r="AC79">
        <v>9.0129444738921982E-4</v>
      </c>
      <c r="AD79">
        <v>5.2304836225580686E-4</v>
      </c>
      <c r="AE79">
        <v>-7.440008952888405E-3</v>
      </c>
      <c r="AF79">
        <v>8.4983415350325942E-4</v>
      </c>
      <c r="AG79">
        <v>4.5084431505878209E-3</v>
      </c>
      <c r="AH79">
        <v>1.6738545042382924E-4</v>
      </c>
      <c r="AI79">
        <v>2.0232518674845323E-4</v>
      </c>
    </row>
    <row r="80" spans="15:46" x14ac:dyDescent="0.3">
      <c r="O80">
        <v>9.2530837966127419E-2</v>
      </c>
      <c r="P80">
        <v>-0.1088645346525248</v>
      </c>
      <c r="Q80">
        <v>-0.55619900440504144</v>
      </c>
      <c r="R80">
        <v>-1.6961961278429194E-2</v>
      </c>
      <c r="S80">
        <v>0.20217049023635009</v>
      </c>
      <c r="T80">
        <v>0.22699003702708764</v>
      </c>
      <c r="U80">
        <v>-1.0853666622299434</v>
      </c>
      <c r="V80">
        <v>-0.16980645870269853</v>
      </c>
      <c r="W80">
        <v>-1.3634304457863506</v>
      </c>
      <c r="X80">
        <v>1.2706806024456119</v>
      </c>
      <c r="Z80">
        <v>3.8162566668426864E-2</v>
      </c>
      <c r="AA80">
        <v>-3.9335465347504067E-2</v>
      </c>
      <c r="AB80">
        <v>0.1115223555637434</v>
      </c>
      <c r="AC80">
        <v>-1.384552535257938E-2</v>
      </c>
      <c r="AD80">
        <v>-7.440008952888405E-3</v>
      </c>
      <c r="AE80">
        <v>0.13982850129732866</v>
      </c>
      <c r="AF80">
        <v>-1.4414442939224115E-2</v>
      </c>
      <c r="AG80">
        <v>-4.1826339871236989E-2</v>
      </c>
      <c r="AH80">
        <v>-3.3620675827432667E-3</v>
      </c>
      <c r="AI80">
        <v>-2.8224919269643767E-3</v>
      </c>
    </row>
    <row r="81" spans="15:35" x14ac:dyDescent="0.3">
      <c r="O81">
        <v>-0.45074605113114186</v>
      </c>
      <c r="P81">
        <v>0.62551063050937894</v>
      </c>
      <c r="Q81">
        <v>5.7999257614203206</v>
      </c>
      <c r="R81">
        <v>0.17534454110310779</v>
      </c>
      <c r="S81">
        <v>-1.0665373564352387</v>
      </c>
      <c r="T81">
        <v>-1.0853666622299434</v>
      </c>
      <c r="U81">
        <v>20.25484438214016</v>
      </c>
      <c r="V81">
        <v>1.3690071926756506</v>
      </c>
      <c r="W81">
        <v>17.903398624225698</v>
      </c>
      <c r="X81">
        <v>17.481653775920645</v>
      </c>
      <c r="Z81">
        <v>-5.0792608118217508E-3</v>
      </c>
      <c r="AA81">
        <v>5.2378543390980692E-3</v>
      </c>
      <c r="AB81">
        <v>-1.2342695466549536E-2</v>
      </c>
      <c r="AC81">
        <v>1.4677583621228729E-3</v>
      </c>
      <c r="AD81">
        <v>8.4983415350325942E-4</v>
      </c>
      <c r="AE81">
        <v>-1.4414442939224115E-2</v>
      </c>
      <c r="AF81">
        <v>1.5509832798272782E-3</v>
      </c>
      <c r="AG81">
        <v>5.6666041158970337E-3</v>
      </c>
      <c r="AH81">
        <v>3.4362176363345043E-4</v>
      </c>
      <c r="AI81">
        <v>3.2608148005763837E-4</v>
      </c>
    </row>
    <row r="82" spans="15:35" x14ac:dyDescent="0.3">
      <c r="O82">
        <v>-7.1584956576577069E-2</v>
      </c>
      <c r="P82">
        <v>9.4562578326827698E-2</v>
      </c>
      <c r="Q82">
        <v>0.53537010492464732</v>
      </c>
      <c r="R82">
        <v>1.6907875383195506E-2</v>
      </c>
      <c r="S82">
        <v>-0.20065817577084377</v>
      </c>
      <c r="T82">
        <v>-0.16980645870269853</v>
      </c>
      <c r="U82">
        <v>1.3690071926756506</v>
      </c>
      <c r="V82">
        <v>0.15336838883577011</v>
      </c>
      <c r="W82">
        <v>1.7676920478830427</v>
      </c>
      <c r="X82">
        <v>-0.46844792086568465</v>
      </c>
      <c r="Z82">
        <v>-1.7238572835185081E-2</v>
      </c>
      <c r="AA82">
        <v>2.1982876218627767E-2</v>
      </c>
      <c r="AB82">
        <v>-5.9591138792723319E-2</v>
      </c>
      <c r="AC82">
        <v>7.3808946702803892E-3</v>
      </c>
      <c r="AD82">
        <v>4.5084431505878209E-3</v>
      </c>
      <c r="AE82">
        <v>-4.1826339871236989E-2</v>
      </c>
      <c r="AF82">
        <v>5.6666041158970337E-3</v>
      </c>
      <c r="AG82">
        <v>8.9697564818426556E-2</v>
      </c>
      <c r="AH82">
        <v>8.6766691203155055E-4</v>
      </c>
      <c r="AI82">
        <v>1.6653896719630579E-3</v>
      </c>
    </row>
    <row r="83" spans="15:35" x14ac:dyDescent="0.3">
      <c r="O83">
        <v>-0.6354134300379064</v>
      </c>
      <c r="P83">
        <v>1.0736946271524894</v>
      </c>
      <c r="Q83">
        <v>6.7974930609007114</v>
      </c>
      <c r="R83">
        <v>0.22690716765286148</v>
      </c>
      <c r="S83">
        <v>2.0697575699868893</v>
      </c>
      <c r="T83">
        <v>-1.3634304457863506</v>
      </c>
      <c r="U83">
        <v>17.903398624225698</v>
      </c>
      <c r="V83">
        <v>1.7676920478830427</v>
      </c>
      <c r="W83">
        <v>41.457236680231873</v>
      </c>
      <c r="X83">
        <v>3.9030813004193816</v>
      </c>
      <c r="Z83">
        <v>-1.0250726358991269E-3</v>
      </c>
      <c r="AA83">
        <v>6.1749405961486481E-4</v>
      </c>
      <c r="AB83">
        <v>-2.6087471750049218E-3</v>
      </c>
      <c r="AC83">
        <v>2.9015855035344207E-4</v>
      </c>
      <c r="AD83">
        <v>1.6738545042382924E-4</v>
      </c>
      <c r="AE83">
        <v>-3.3620675827432667E-3</v>
      </c>
      <c r="AF83">
        <v>3.4362176363345043E-4</v>
      </c>
      <c r="AG83">
        <v>8.6766691203155055E-4</v>
      </c>
      <c r="AH83">
        <v>8.4175383285867156E-5</v>
      </c>
      <c r="AI83">
        <v>6.3262860155344214E-5</v>
      </c>
    </row>
    <row r="84" spans="15:35" x14ac:dyDescent="0.3">
      <c r="O84">
        <v>0.9836871778879186</v>
      </c>
      <c r="P84">
        <v>-1.7954676492310233</v>
      </c>
      <c r="Q84">
        <v>4.0921707423855178</v>
      </c>
      <c r="R84">
        <v>-0.18561920106836813</v>
      </c>
      <c r="S84">
        <v>-1.810432360835335</v>
      </c>
      <c r="T84">
        <v>1.2706806024456119</v>
      </c>
      <c r="U84">
        <v>17.481653775920645</v>
      </c>
      <c r="V84">
        <v>-0.46844792086568465</v>
      </c>
      <c r="W84">
        <v>3.9030813004193816</v>
      </c>
      <c r="X84">
        <v>181.65998253649332</v>
      </c>
      <c r="Z84">
        <v>-1.2379800261348439E-3</v>
      </c>
      <c r="AA84">
        <v>1.6843158976942441E-3</v>
      </c>
      <c r="AB84">
        <v>-2.7448065572848179E-3</v>
      </c>
      <c r="AC84">
        <v>3.6706203109235225E-4</v>
      </c>
      <c r="AD84">
        <v>2.0232518674845323E-4</v>
      </c>
      <c r="AE84">
        <v>-2.8224919269643767E-3</v>
      </c>
      <c r="AF84">
        <v>3.2608148005763837E-4</v>
      </c>
      <c r="AG84">
        <v>1.6653896719630579E-3</v>
      </c>
      <c r="AH84">
        <v>6.3262860155344214E-5</v>
      </c>
      <c r="AI84">
        <v>7.8871730266882878E-5</v>
      </c>
    </row>
  </sheetData>
  <mergeCells count="2">
    <mergeCell ref="A1:A2"/>
    <mergeCell ref="B1:B2"/>
  </mergeCells>
  <conditionalFormatting sqref="C5:C38">
    <cfRule type="colorScale" priority="30">
      <colorScale>
        <cfvo type="min"/>
        <cfvo type="percentile" val="50"/>
        <cfvo type="max"/>
        <color rgb="FF63BE7B"/>
        <color rgb="FFFFEB84"/>
        <color rgb="FFF8696B"/>
      </colorScale>
    </cfRule>
  </conditionalFormatting>
  <conditionalFormatting sqref="D5:D38">
    <cfRule type="colorScale" priority="29">
      <colorScale>
        <cfvo type="min"/>
        <cfvo type="percentile" val="50"/>
        <cfvo type="max"/>
        <color rgb="FF63BE7B"/>
        <color rgb="FFFFEB84"/>
        <color rgb="FFF8696B"/>
      </colorScale>
    </cfRule>
  </conditionalFormatting>
  <conditionalFormatting sqref="E5:E38">
    <cfRule type="colorScale" priority="28">
      <colorScale>
        <cfvo type="min"/>
        <cfvo type="percentile" val="50"/>
        <cfvo type="max"/>
        <color rgb="FF63BE7B"/>
        <color rgb="FFFFEB84"/>
        <color rgb="FFF8696B"/>
      </colorScale>
    </cfRule>
  </conditionalFormatting>
  <conditionalFormatting sqref="F5:F38">
    <cfRule type="colorScale" priority="27">
      <colorScale>
        <cfvo type="min"/>
        <cfvo type="percentile" val="50"/>
        <cfvo type="max"/>
        <color rgb="FF63BE7B"/>
        <color rgb="FFFFEB84"/>
        <color rgb="FFF8696B"/>
      </colorScale>
    </cfRule>
  </conditionalFormatting>
  <conditionalFormatting sqref="G5:G38">
    <cfRule type="colorScale" priority="26">
      <colorScale>
        <cfvo type="min"/>
        <cfvo type="percentile" val="50"/>
        <cfvo type="max"/>
        <color rgb="FF63BE7B"/>
        <color rgb="FFFFEB84"/>
        <color rgb="FFF8696B"/>
      </colorScale>
    </cfRule>
  </conditionalFormatting>
  <conditionalFormatting sqref="H5:H38">
    <cfRule type="colorScale" priority="25">
      <colorScale>
        <cfvo type="min"/>
        <cfvo type="percentile" val="50"/>
        <cfvo type="max"/>
        <color rgb="FF63BE7B"/>
        <color rgb="FFFFEB84"/>
        <color rgb="FFF8696B"/>
      </colorScale>
    </cfRule>
  </conditionalFormatting>
  <conditionalFormatting sqref="I5:I38">
    <cfRule type="colorScale" priority="24">
      <colorScale>
        <cfvo type="min"/>
        <cfvo type="percentile" val="50"/>
        <cfvo type="max"/>
        <color rgb="FF63BE7B"/>
        <color rgb="FFFFEB84"/>
        <color rgb="FFF8696B"/>
      </colorScale>
    </cfRule>
  </conditionalFormatting>
  <conditionalFormatting sqref="J5:J38">
    <cfRule type="colorScale" priority="23">
      <colorScale>
        <cfvo type="min"/>
        <cfvo type="percentile" val="50"/>
        <cfvo type="max"/>
        <color rgb="FF63BE7B"/>
        <color rgb="FFFFEB84"/>
        <color rgb="FFF8696B"/>
      </colorScale>
    </cfRule>
  </conditionalFormatting>
  <conditionalFormatting sqref="K5:K38">
    <cfRule type="colorScale" priority="22">
      <colorScale>
        <cfvo type="min"/>
        <cfvo type="percentile" val="50"/>
        <cfvo type="max"/>
        <color rgb="FF63BE7B"/>
        <color rgb="FFFFEB84"/>
        <color rgb="FFF8696B"/>
      </colorScale>
    </cfRule>
  </conditionalFormatting>
  <conditionalFormatting sqref="L5:L38">
    <cfRule type="colorScale" priority="21">
      <colorScale>
        <cfvo type="min"/>
        <cfvo type="percentile" val="50"/>
        <cfvo type="max"/>
        <color rgb="FF63BE7B"/>
        <color rgb="FFFFEB84"/>
        <color rgb="FFF8696B"/>
      </colorScale>
    </cfRule>
  </conditionalFormatting>
  <conditionalFormatting sqref="AW5:AW38">
    <cfRule type="colorScale" priority="20">
      <colorScale>
        <cfvo type="min"/>
        <cfvo type="percentile" val="50"/>
        <cfvo type="max"/>
        <color rgb="FF63BE7B"/>
        <color rgb="FFFFEB84"/>
        <color rgb="FFF8696B"/>
      </colorScale>
    </cfRule>
  </conditionalFormatting>
  <conditionalFormatting sqref="AX5:AX38">
    <cfRule type="colorScale" priority="19">
      <colorScale>
        <cfvo type="min"/>
        <cfvo type="percentile" val="50"/>
        <cfvo type="max"/>
        <color rgb="FF63BE7B"/>
        <color rgb="FFFFEB84"/>
        <color rgb="FFF8696B"/>
      </colorScale>
    </cfRule>
  </conditionalFormatting>
  <conditionalFormatting sqref="AY5:AY38">
    <cfRule type="colorScale" priority="18">
      <colorScale>
        <cfvo type="min"/>
        <cfvo type="percentile" val="50"/>
        <cfvo type="max"/>
        <color rgb="FF63BE7B"/>
        <color rgb="FFFFEB84"/>
        <color rgb="FFF8696B"/>
      </colorScale>
    </cfRule>
  </conditionalFormatting>
  <conditionalFormatting sqref="AZ5:AZ38">
    <cfRule type="colorScale" priority="17">
      <colorScale>
        <cfvo type="min"/>
        <cfvo type="percentile" val="50"/>
        <cfvo type="max"/>
        <color rgb="FF63BE7B"/>
        <color rgb="FFFFEB84"/>
        <color rgb="FFF8696B"/>
      </colorScale>
    </cfRule>
  </conditionalFormatting>
  <conditionalFormatting sqref="BA5:BA38">
    <cfRule type="colorScale" priority="16">
      <colorScale>
        <cfvo type="min"/>
        <cfvo type="percentile" val="50"/>
        <cfvo type="max"/>
        <color rgb="FF63BE7B"/>
        <color rgb="FFFFEB84"/>
        <color rgb="FFF8696B"/>
      </colorScale>
    </cfRule>
  </conditionalFormatting>
  <conditionalFormatting sqref="BC5:BC38">
    <cfRule type="colorScale" priority="15">
      <colorScale>
        <cfvo type="min"/>
        <cfvo type="percentile" val="50"/>
        <cfvo type="max"/>
        <color rgb="FF63BE7B"/>
        <color rgb="FFFFEB84"/>
        <color rgb="FFF8696B"/>
      </colorScale>
    </cfRule>
  </conditionalFormatting>
  <conditionalFormatting sqref="BD5:BD38">
    <cfRule type="colorScale" priority="14">
      <colorScale>
        <cfvo type="min"/>
        <cfvo type="percentile" val="50"/>
        <cfvo type="max"/>
        <color rgb="FF63BE7B"/>
        <color rgb="FFFFEB84"/>
        <color rgb="FFF8696B"/>
      </colorScale>
    </cfRule>
  </conditionalFormatting>
  <conditionalFormatting sqref="BE5:BE38">
    <cfRule type="colorScale" priority="13">
      <colorScale>
        <cfvo type="min"/>
        <cfvo type="percentile" val="50"/>
        <cfvo type="max"/>
        <color rgb="FF63BE7B"/>
        <color rgb="FFFFEB84"/>
        <color rgb="FFF8696B"/>
      </colorScale>
    </cfRule>
  </conditionalFormatting>
  <conditionalFormatting sqref="BF5:BF38">
    <cfRule type="colorScale" priority="12">
      <colorScale>
        <cfvo type="min"/>
        <cfvo type="percentile" val="50"/>
        <cfvo type="max"/>
        <color rgb="FF63BE7B"/>
        <color rgb="FFFFEB84"/>
        <color rgb="FFF8696B"/>
      </colorScale>
    </cfRule>
  </conditionalFormatting>
  <conditionalFormatting sqref="BG5:BG38">
    <cfRule type="colorScale" priority="11">
      <colorScale>
        <cfvo type="min"/>
        <cfvo type="percentile" val="50"/>
        <cfvo type="max"/>
        <color rgb="FF63BE7B"/>
        <color rgb="FFFFEB84"/>
        <color rgb="FFF8696B"/>
      </colorScale>
    </cfRule>
  </conditionalFormatting>
  <conditionalFormatting sqref="BJ5:BJ38">
    <cfRule type="colorScale" priority="10">
      <colorScale>
        <cfvo type="min"/>
        <cfvo type="percentile" val="50"/>
        <cfvo type="max"/>
        <color rgb="FF63BE7B"/>
        <color rgb="FFFFEB84"/>
        <color rgb="FFF8696B"/>
      </colorScale>
    </cfRule>
  </conditionalFormatting>
  <conditionalFormatting sqref="BK5:BK38">
    <cfRule type="colorScale" priority="9">
      <colorScale>
        <cfvo type="min"/>
        <cfvo type="percentile" val="50"/>
        <cfvo type="max"/>
        <color rgb="FF63BE7B"/>
        <color rgb="FFFFEB84"/>
        <color rgb="FFF8696B"/>
      </colorScale>
    </cfRule>
  </conditionalFormatting>
  <conditionalFormatting sqref="BL5:BL38">
    <cfRule type="colorScale" priority="8">
      <colorScale>
        <cfvo type="min"/>
        <cfvo type="percentile" val="50"/>
        <cfvo type="max"/>
        <color rgb="FF63BE7B"/>
        <color rgb="FFFFEB84"/>
        <color rgb="FFF8696B"/>
      </colorScale>
    </cfRule>
  </conditionalFormatting>
  <conditionalFormatting sqref="BM5:BM38">
    <cfRule type="colorScale" priority="7">
      <colorScale>
        <cfvo type="min"/>
        <cfvo type="percentile" val="50"/>
        <cfvo type="max"/>
        <color rgb="FF63BE7B"/>
        <color rgb="FFFFEB84"/>
        <color rgb="FFF8696B"/>
      </colorScale>
    </cfRule>
  </conditionalFormatting>
  <conditionalFormatting sqref="BN5:BN38">
    <cfRule type="colorScale" priority="6">
      <colorScale>
        <cfvo type="min"/>
        <cfvo type="percentile" val="50"/>
        <cfvo type="max"/>
        <color rgb="FF63BE7B"/>
        <color rgb="FFFFEB84"/>
        <color rgb="FFF8696B"/>
      </colorScale>
    </cfRule>
  </conditionalFormatting>
  <conditionalFormatting sqref="BP5:BP38">
    <cfRule type="colorScale" priority="5">
      <colorScale>
        <cfvo type="min"/>
        <cfvo type="percentile" val="50"/>
        <cfvo type="max"/>
        <color rgb="FF63BE7B"/>
        <color rgb="FFFFEB84"/>
        <color rgb="FFF8696B"/>
      </colorScale>
    </cfRule>
  </conditionalFormatting>
  <conditionalFormatting sqref="BQ5:BQ38">
    <cfRule type="colorScale" priority="4">
      <colorScale>
        <cfvo type="min"/>
        <cfvo type="percentile" val="50"/>
        <cfvo type="max"/>
        <color rgb="FF63BE7B"/>
        <color rgb="FFFFEB84"/>
        <color rgb="FFF8696B"/>
      </colorScale>
    </cfRule>
  </conditionalFormatting>
  <conditionalFormatting sqref="BR5:BR38">
    <cfRule type="colorScale" priority="3">
      <colorScale>
        <cfvo type="min"/>
        <cfvo type="percentile" val="50"/>
        <cfvo type="max"/>
        <color rgb="FF63BE7B"/>
        <color rgb="FFFFEB84"/>
        <color rgb="FFF8696B"/>
      </colorScale>
    </cfRule>
  </conditionalFormatting>
  <conditionalFormatting sqref="BS5:BS38">
    <cfRule type="colorScale" priority="2">
      <colorScale>
        <cfvo type="min"/>
        <cfvo type="percentile" val="50"/>
        <cfvo type="max"/>
        <color rgb="FF63BE7B"/>
        <color rgb="FFFFEB84"/>
        <color rgb="FFF8696B"/>
      </colorScale>
    </cfRule>
  </conditionalFormatting>
  <conditionalFormatting sqref="BT5:BT38">
    <cfRule type="colorScale" priority="1">
      <colorScale>
        <cfvo type="min"/>
        <cfvo type="percentile" val="50"/>
        <cfvo type="max"/>
        <color rgb="FF63BE7B"/>
        <color rgb="FFFFEB84"/>
        <color rgb="FFF8696B"/>
      </colorScale>
    </cfRule>
  </conditionalFormatting>
  <pageMargins left="0.19685039370078741" right="0" top="0.78740157480314965" bottom="0.74803149606299213" header="0.31496062992125984" footer="0.31496062992125984"/>
  <pageSetup paperSize="9" scale="13" orientation="portrait" r:id="rId1"/>
  <tableParts count="1">
    <tablePart r:id="rId2"/>
  </tableParts>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Disc">
    <tabColor theme="6" tint="-0.499984740745262"/>
  </sheetPr>
  <dimension ref="A1:AF15"/>
  <sheetViews>
    <sheetView showGridLines="0" zoomScale="73" zoomScaleNormal="73" workbookViewId="0">
      <pane xSplit="1" ySplit="2" topLeftCell="B3" activePane="bottomRight" state="frozen"/>
      <selection pane="topRight" activeCell="B1" sqref="B1"/>
      <selection pane="bottomLeft" activeCell="A3" sqref="A3"/>
      <selection pane="bottomRight" sqref="A1:A2"/>
    </sheetView>
  </sheetViews>
  <sheetFormatPr defaultColWidth="8.77734375" defaultRowHeight="14.4" x14ac:dyDescent="0.3"/>
  <cols>
    <col min="1" max="1" width="10.88671875" customWidth="1"/>
    <col min="2" max="64" width="9.21875" customWidth="1"/>
  </cols>
  <sheetData>
    <row r="1" spans="1:32" x14ac:dyDescent="0.3">
      <c r="A1" s="214" t="s">
        <v>130</v>
      </c>
      <c r="B1" s="185" t="s">
        <v>0</v>
      </c>
      <c r="C1" s="74" t="s">
        <v>29</v>
      </c>
      <c r="D1" s="74" t="s">
        <v>26</v>
      </c>
      <c r="E1" s="77" t="s">
        <v>42</v>
      </c>
      <c r="F1" s="77" t="s">
        <v>58</v>
      </c>
      <c r="G1" s="77" t="s">
        <v>202</v>
      </c>
      <c r="H1" s="77" t="s">
        <v>160</v>
      </c>
      <c r="I1" s="77" t="s">
        <v>33</v>
      </c>
      <c r="J1" s="77" t="s">
        <v>175</v>
      </c>
      <c r="K1" s="77" t="s">
        <v>186</v>
      </c>
      <c r="L1" s="77" t="s">
        <v>41</v>
      </c>
    </row>
    <row r="2" spans="1:32" x14ac:dyDescent="0.3">
      <c r="A2" s="214"/>
      <c r="B2" s="185"/>
      <c r="C2" s="32"/>
      <c r="D2" s="32"/>
      <c r="E2" s="32"/>
      <c r="F2" s="73">
        <v>1</v>
      </c>
      <c r="G2" s="32">
        <f>m-1</f>
        <v>0</v>
      </c>
      <c r="H2" s="32">
        <f>(p-r_)*(k-1-r_)</f>
        <v>0</v>
      </c>
      <c r="I2" s="73">
        <v>0.05</v>
      </c>
      <c r="J2" s="31" t="e">
        <f>CHIINV(I2,H2)</f>
        <v>#NUM!</v>
      </c>
      <c r="K2" s="30">
        <f t="array" ref="K2">(n-1-(p+k)/2)*SUM(LN(1+$T$5:$T$8))</f>
        <v>0</v>
      </c>
      <c r="L2" s="30" t="e">
        <f>CHIDIST(K2,H2)</f>
        <v>#NUM!</v>
      </c>
    </row>
    <row r="3" spans="1:32" s="8" customFormat="1" x14ac:dyDescent="0.3">
      <c r="A3" s="129" t="s">
        <v>192</v>
      </c>
      <c r="B3"/>
      <c r="C3"/>
      <c r="D3"/>
      <c r="E3"/>
      <c r="F3"/>
      <c r="G3"/>
      <c r="H3"/>
      <c r="I3"/>
      <c r="J3"/>
      <c r="K3"/>
      <c r="L3"/>
      <c r="M3"/>
      <c r="N3"/>
      <c r="O3"/>
      <c r="P3"/>
      <c r="Q3"/>
      <c r="R3"/>
      <c r="S3"/>
      <c r="T3"/>
      <c r="U3"/>
      <c r="V3"/>
      <c r="W3"/>
      <c r="X3"/>
      <c r="Y3"/>
      <c r="Z3"/>
      <c r="AA3"/>
      <c r="AB3"/>
      <c r="AC3"/>
      <c r="AD3"/>
      <c r="AE3"/>
      <c r="AF3"/>
    </row>
    <row r="4" spans="1:32" x14ac:dyDescent="0.3">
      <c r="A4" s="72" t="s">
        <v>115</v>
      </c>
    </row>
    <row r="5" spans="1:32" x14ac:dyDescent="0.3">
      <c r="A5" s="72" t="s">
        <v>166</v>
      </c>
    </row>
    <row r="7" spans="1:32" x14ac:dyDescent="0.3">
      <c r="A7" s="216" t="s">
        <v>193</v>
      </c>
    </row>
    <row r="8" spans="1:32" x14ac:dyDescent="0.3">
      <c r="A8" s="216"/>
    </row>
    <row r="10" spans="1:32" x14ac:dyDescent="0.3">
      <c r="A10" s="217" t="s">
        <v>191</v>
      </c>
    </row>
    <row r="11" spans="1:32" x14ac:dyDescent="0.3">
      <c r="A11" s="217"/>
    </row>
    <row r="14" spans="1:32" x14ac:dyDescent="0.3">
      <c r="A14" s="218" t="s">
        <v>194</v>
      </c>
    </row>
    <row r="15" spans="1:32" x14ac:dyDescent="0.3">
      <c r="A15" s="218"/>
    </row>
  </sheetData>
  <sortState ref="F5:L89">
    <sortCondition ref="L5:L89"/>
  </sortState>
  <mergeCells count="5">
    <mergeCell ref="A1:A2"/>
    <mergeCell ref="B1:B2"/>
    <mergeCell ref="A7:A8"/>
    <mergeCell ref="A10:A11"/>
    <mergeCell ref="A14:A15"/>
  </mergeCells>
  <conditionalFormatting sqref="L2">
    <cfRule type="cellIs" dxfId="10" priority="175" operator="lessThan">
      <formula>$I$2</formula>
    </cfRule>
    <cfRule type="cellIs" dxfId="9" priority="176" operator="greaterThan">
      <formula>$I$2</formula>
    </cfRule>
  </conditionalFormatting>
  <conditionalFormatting sqref="K2">
    <cfRule type="cellIs" dxfId="8" priority="173" operator="lessThan">
      <formula>$J$2</formula>
    </cfRule>
    <cfRule type="cellIs" dxfId="7" priority="174" operator="greaterThan">
      <formula>$J$2</formula>
    </cfRule>
  </conditionalFormatting>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
    <tabColor rgb="FFFFFF00"/>
  </sheetPr>
  <dimension ref="A1:M7093"/>
  <sheetViews>
    <sheetView workbookViewId="0">
      <pane ySplit="2" topLeftCell="A1154" activePane="bottomLeft" state="frozen"/>
      <selection pane="bottomLeft" activeCell="B1155" sqref="B1155:L1189"/>
    </sheetView>
  </sheetViews>
  <sheetFormatPr defaultColWidth="9.109375" defaultRowHeight="14.4" x14ac:dyDescent="0.3"/>
  <cols>
    <col min="1" max="14" width="9.109375" style="75" customWidth="1"/>
    <col min="15" max="16384" width="9.109375" style="75"/>
  </cols>
  <sheetData>
    <row r="1" spans="1:13" x14ac:dyDescent="0.3">
      <c r="A1" s="223" t="s">
        <v>286</v>
      </c>
      <c r="B1" s="224"/>
      <c r="C1" s="224"/>
      <c r="D1" s="224"/>
      <c r="E1" s="224"/>
      <c r="I1" s="219" t="s">
        <v>280</v>
      </c>
      <c r="J1" s="219"/>
      <c r="L1" s="220" t="s">
        <v>279</v>
      </c>
      <c r="M1" s="220"/>
    </row>
    <row r="2" spans="1:13" x14ac:dyDescent="0.3">
      <c r="A2" s="221" t="s">
        <v>439</v>
      </c>
      <c r="B2" s="222"/>
      <c r="C2" s="222"/>
      <c r="D2" s="222"/>
      <c r="E2" s="222"/>
      <c r="I2" s="219"/>
      <c r="J2" s="219"/>
      <c r="L2" s="220"/>
      <c r="M2" s="220"/>
    </row>
    <row r="5" spans="1:13" x14ac:dyDescent="0.3">
      <c r="B5" s="75" t="s">
        <v>281</v>
      </c>
      <c r="C5" s="75" t="s">
        <v>282</v>
      </c>
      <c r="D5" s="75" t="s">
        <v>283</v>
      </c>
      <c r="E5" s="75" t="s">
        <v>284</v>
      </c>
      <c r="F5" s="75" t="s">
        <v>260</v>
      </c>
    </row>
    <row r="6" spans="1:13" x14ac:dyDescent="0.3">
      <c r="B6" s="75">
        <v>5.0999999999999996</v>
      </c>
      <c r="C6" s="75">
        <v>3.5</v>
      </c>
      <c r="D6" s="75">
        <v>1.4</v>
      </c>
      <c r="E6" s="75">
        <v>0.2</v>
      </c>
      <c r="F6" s="75" t="s">
        <v>261</v>
      </c>
    </row>
    <row r="7" spans="1:13" x14ac:dyDescent="0.3">
      <c r="B7" s="75">
        <v>4.9000000000000004</v>
      </c>
      <c r="C7" s="75">
        <v>3</v>
      </c>
      <c r="D7" s="75">
        <v>1.4</v>
      </c>
      <c r="E7" s="75">
        <v>0.2</v>
      </c>
      <c r="F7" s="75" t="s">
        <v>261</v>
      </c>
    </row>
    <row r="8" spans="1:13" x14ac:dyDescent="0.3">
      <c r="B8" s="75">
        <v>4.7</v>
      </c>
      <c r="C8" s="75">
        <v>3.2</v>
      </c>
      <c r="D8" s="75">
        <v>1.3</v>
      </c>
      <c r="E8" s="75">
        <v>0.2</v>
      </c>
      <c r="F8" s="75" t="s">
        <v>261</v>
      </c>
    </row>
    <row r="9" spans="1:13" x14ac:dyDescent="0.3">
      <c r="B9" s="75">
        <v>4.5999999999999996</v>
      </c>
      <c r="C9" s="75">
        <v>3.1</v>
      </c>
      <c r="D9" s="75">
        <v>1.5</v>
      </c>
      <c r="E9" s="75">
        <v>0.2</v>
      </c>
      <c r="F9" s="75" t="s">
        <v>261</v>
      </c>
    </row>
    <row r="10" spans="1:13" x14ac:dyDescent="0.3">
      <c r="B10" s="75">
        <v>5</v>
      </c>
      <c r="C10" s="75">
        <v>3.6</v>
      </c>
      <c r="D10" s="75">
        <v>1.4</v>
      </c>
      <c r="E10" s="75">
        <v>0.2</v>
      </c>
      <c r="F10" s="75" t="s">
        <v>261</v>
      </c>
    </row>
    <row r="11" spans="1:13" x14ac:dyDescent="0.3">
      <c r="B11" s="75">
        <v>5.4</v>
      </c>
      <c r="C11" s="75">
        <v>3.9</v>
      </c>
      <c r="D11" s="75">
        <v>1.7</v>
      </c>
      <c r="E11" s="75">
        <v>0.4</v>
      </c>
      <c r="F11" s="75" t="s">
        <v>261</v>
      </c>
    </row>
    <row r="12" spans="1:13" x14ac:dyDescent="0.3">
      <c r="B12" s="75">
        <v>4.5999999999999996</v>
      </c>
      <c r="C12" s="75">
        <v>3.4</v>
      </c>
      <c r="D12" s="75">
        <v>1.4</v>
      </c>
      <c r="E12" s="75">
        <v>0.3</v>
      </c>
      <c r="F12" s="75" t="s">
        <v>261</v>
      </c>
    </row>
    <row r="13" spans="1:13" x14ac:dyDescent="0.3">
      <c r="B13" s="75">
        <v>5</v>
      </c>
      <c r="C13" s="75">
        <v>3.4</v>
      </c>
      <c r="D13" s="75">
        <v>1.5</v>
      </c>
      <c r="E13" s="75">
        <v>0.2</v>
      </c>
      <c r="F13" s="75" t="s">
        <v>261</v>
      </c>
    </row>
    <row r="14" spans="1:13" x14ac:dyDescent="0.3">
      <c r="B14" s="75">
        <v>4.4000000000000004</v>
      </c>
      <c r="C14" s="75">
        <v>2.9</v>
      </c>
      <c r="D14" s="75">
        <v>1.4</v>
      </c>
      <c r="E14" s="75">
        <v>0.2</v>
      </c>
      <c r="F14" s="75" t="s">
        <v>261</v>
      </c>
    </row>
    <row r="15" spans="1:13" x14ac:dyDescent="0.3">
      <c r="B15" s="75">
        <v>4.9000000000000004</v>
      </c>
      <c r="C15" s="75">
        <v>3.1</v>
      </c>
      <c r="D15" s="75">
        <v>1.5</v>
      </c>
      <c r="E15" s="75">
        <v>0.1</v>
      </c>
      <c r="F15" s="75" t="s">
        <v>261</v>
      </c>
    </row>
    <row r="16" spans="1:13" x14ac:dyDescent="0.3">
      <c r="B16" s="75">
        <v>5.4</v>
      </c>
      <c r="C16" s="75">
        <v>3.7</v>
      </c>
      <c r="D16" s="75">
        <v>1.5</v>
      </c>
      <c r="E16" s="75">
        <v>0.2</v>
      </c>
      <c r="F16" s="75" t="s">
        <v>261</v>
      </c>
    </row>
    <row r="17" spans="2:6" x14ac:dyDescent="0.3">
      <c r="B17" s="75">
        <v>4.8</v>
      </c>
      <c r="C17" s="75">
        <v>3.4</v>
      </c>
      <c r="D17" s="75">
        <v>1.6</v>
      </c>
      <c r="E17" s="75">
        <v>0.2</v>
      </c>
      <c r="F17" s="75" t="s">
        <v>261</v>
      </c>
    </row>
    <row r="18" spans="2:6" x14ac:dyDescent="0.3">
      <c r="B18" s="75">
        <v>4.8</v>
      </c>
      <c r="C18" s="75">
        <v>3</v>
      </c>
      <c r="D18" s="75">
        <v>1.4</v>
      </c>
      <c r="E18" s="75">
        <v>0.1</v>
      </c>
      <c r="F18" s="75" t="s">
        <v>261</v>
      </c>
    </row>
    <row r="19" spans="2:6" x14ac:dyDescent="0.3">
      <c r="B19" s="75">
        <v>4.3</v>
      </c>
      <c r="C19" s="75">
        <v>3</v>
      </c>
      <c r="D19" s="75">
        <v>1.1000000000000001</v>
      </c>
      <c r="E19" s="75">
        <v>0.1</v>
      </c>
      <c r="F19" s="75" t="s">
        <v>261</v>
      </c>
    </row>
    <row r="20" spans="2:6" x14ac:dyDescent="0.3">
      <c r="B20" s="75">
        <v>5.8</v>
      </c>
      <c r="C20" s="75">
        <v>4</v>
      </c>
      <c r="D20" s="75">
        <v>1.2</v>
      </c>
      <c r="E20" s="75">
        <v>0.2</v>
      </c>
      <c r="F20" s="75" t="s">
        <v>261</v>
      </c>
    </row>
    <row r="21" spans="2:6" x14ac:dyDescent="0.3">
      <c r="B21" s="75">
        <v>5.7</v>
      </c>
      <c r="C21" s="75">
        <v>4.4000000000000004</v>
      </c>
      <c r="D21" s="75">
        <v>1.5</v>
      </c>
      <c r="E21" s="75">
        <v>0.4</v>
      </c>
      <c r="F21" s="75" t="s">
        <v>261</v>
      </c>
    </row>
    <row r="22" spans="2:6" x14ac:dyDescent="0.3">
      <c r="B22" s="75">
        <v>5.4</v>
      </c>
      <c r="C22" s="75">
        <v>3.9</v>
      </c>
      <c r="D22" s="75">
        <v>1.3</v>
      </c>
      <c r="E22" s="75">
        <v>0.4</v>
      </c>
      <c r="F22" s="75" t="s">
        <v>261</v>
      </c>
    </row>
    <row r="23" spans="2:6" x14ac:dyDescent="0.3">
      <c r="B23" s="75">
        <v>5.0999999999999996</v>
      </c>
      <c r="C23" s="75">
        <v>3.5</v>
      </c>
      <c r="D23" s="75">
        <v>1.4</v>
      </c>
      <c r="E23" s="75">
        <v>0.3</v>
      </c>
      <c r="F23" s="75" t="s">
        <v>261</v>
      </c>
    </row>
    <row r="24" spans="2:6" x14ac:dyDescent="0.3">
      <c r="B24" s="75">
        <v>5.7</v>
      </c>
      <c r="C24" s="75">
        <v>3.8</v>
      </c>
      <c r="D24" s="75">
        <v>1.7</v>
      </c>
      <c r="E24" s="75">
        <v>0.3</v>
      </c>
      <c r="F24" s="75" t="s">
        <v>261</v>
      </c>
    </row>
    <row r="25" spans="2:6" x14ac:dyDescent="0.3">
      <c r="B25" s="75">
        <v>5.0999999999999996</v>
      </c>
      <c r="C25" s="75">
        <v>3.8</v>
      </c>
      <c r="D25" s="75">
        <v>1.5</v>
      </c>
      <c r="E25" s="75">
        <v>0.3</v>
      </c>
      <c r="F25" s="75" t="s">
        <v>261</v>
      </c>
    </row>
    <row r="26" spans="2:6" x14ac:dyDescent="0.3">
      <c r="B26" s="75">
        <v>5.4</v>
      </c>
      <c r="C26" s="75">
        <v>3.4</v>
      </c>
      <c r="D26" s="75">
        <v>1.7</v>
      </c>
      <c r="E26" s="75">
        <v>0.2</v>
      </c>
      <c r="F26" s="75" t="s">
        <v>261</v>
      </c>
    </row>
    <row r="27" spans="2:6" x14ac:dyDescent="0.3">
      <c r="B27" s="75">
        <v>5.0999999999999996</v>
      </c>
      <c r="C27" s="75">
        <v>3.7</v>
      </c>
      <c r="D27" s="75">
        <v>1.5</v>
      </c>
      <c r="E27" s="75">
        <v>0.4</v>
      </c>
      <c r="F27" s="75" t="s">
        <v>261</v>
      </c>
    </row>
    <row r="28" spans="2:6" x14ac:dyDescent="0.3">
      <c r="B28" s="75">
        <v>4.5999999999999996</v>
      </c>
      <c r="C28" s="75">
        <v>3.6</v>
      </c>
      <c r="D28" s="75">
        <v>1</v>
      </c>
      <c r="E28" s="75">
        <v>0.2</v>
      </c>
      <c r="F28" s="75" t="s">
        <v>261</v>
      </c>
    </row>
    <row r="29" spans="2:6" x14ac:dyDescent="0.3">
      <c r="B29" s="75">
        <v>5.0999999999999996</v>
      </c>
      <c r="C29" s="75">
        <v>3.3</v>
      </c>
      <c r="D29" s="75">
        <v>1.7</v>
      </c>
      <c r="E29" s="75">
        <v>0.5</v>
      </c>
      <c r="F29" s="75" t="s">
        <v>261</v>
      </c>
    </row>
    <row r="30" spans="2:6" x14ac:dyDescent="0.3">
      <c r="B30" s="75">
        <v>4.8</v>
      </c>
      <c r="C30" s="75">
        <v>3.4</v>
      </c>
      <c r="D30" s="75">
        <v>1.9</v>
      </c>
      <c r="E30" s="75">
        <v>0.2</v>
      </c>
      <c r="F30" s="75" t="s">
        <v>261</v>
      </c>
    </row>
    <row r="31" spans="2:6" x14ac:dyDescent="0.3">
      <c r="B31" s="75">
        <v>5</v>
      </c>
      <c r="C31" s="75">
        <v>3</v>
      </c>
      <c r="D31" s="75">
        <v>1.6</v>
      </c>
      <c r="E31" s="75">
        <v>0.2</v>
      </c>
      <c r="F31" s="75" t="s">
        <v>261</v>
      </c>
    </row>
    <row r="32" spans="2:6" x14ac:dyDescent="0.3">
      <c r="B32" s="75">
        <v>5</v>
      </c>
      <c r="C32" s="75">
        <v>3.4</v>
      </c>
      <c r="D32" s="75">
        <v>1.6</v>
      </c>
      <c r="E32" s="75">
        <v>0.4</v>
      </c>
      <c r="F32" s="75" t="s">
        <v>261</v>
      </c>
    </row>
    <row r="33" spans="2:6" x14ac:dyDescent="0.3">
      <c r="B33" s="75">
        <v>5.2</v>
      </c>
      <c r="C33" s="75">
        <v>3.5</v>
      </c>
      <c r="D33" s="75">
        <v>1.5</v>
      </c>
      <c r="E33" s="75">
        <v>0.2</v>
      </c>
      <c r="F33" s="75" t="s">
        <v>261</v>
      </c>
    </row>
    <row r="34" spans="2:6" x14ac:dyDescent="0.3">
      <c r="B34" s="75">
        <v>5.2</v>
      </c>
      <c r="C34" s="75">
        <v>3.4</v>
      </c>
      <c r="D34" s="75">
        <v>1.4</v>
      </c>
      <c r="E34" s="75">
        <v>0.2</v>
      </c>
      <c r="F34" s="75" t="s">
        <v>261</v>
      </c>
    </row>
    <row r="35" spans="2:6" x14ac:dyDescent="0.3">
      <c r="B35" s="75">
        <v>4.7</v>
      </c>
      <c r="C35" s="75">
        <v>3.2</v>
      </c>
      <c r="D35" s="75">
        <v>1.6</v>
      </c>
      <c r="E35" s="75">
        <v>0.2</v>
      </c>
      <c r="F35" s="75" t="s">
        <v>261</v>
      </c>
    </row>
    <row r="36" spans="2:6" x14ac:dyDescent="0.3">
      <c r="B36" s="75">
        <v>4.8</v>
      </c>
      <c r="C36" s="75">
        <v>3.1</v>
      </c>
      <c r="D36" s="75">
        <v>1.6</v>
      </c>
      <c r="E36" s="75">
        <v>0.2</v>
      </c>
      <c r="F36" s="75" t="s">
        <v>261</v>
      </c>
    </row>
    <row r="37" spans="2:6" x14ac:dyDescent="0.3">
      <c r="B37" s="75">
        <v>5.4</v>
      </c>
      <c r="C37" s="75">
        <v>3.4</v>
      </c>
      <c r="D37" s="75">
        <v>1.5</v>
      </c>
      <c r="E37" s="75">
        <v>0.4</v>
      </c>
      <c r="F37" s="75" t="s">
        <v>261</v>
      </c>
    </row>
    <row r="38" spans="2:6" x14ac:dyDescent="0.3">
      <c r="B38" s="75">
        <v>5.2</v>
      </c>
      <c r="C38" s="75">
        <v>4.0999999999999996</v>
      </c>
      <c r="D38" s="75">
        <v>1.5</v>
      </c>
      <c r="E38" s="75">
        <v>0.1</v>
      </c>
      <c r="F38" s="75" t="s">
        <v>261</v>
      </c>
    </row>
    <row r="39" spans="2:6" x14ac:dyDescent="0.3">
      <c r="B39" s="75">
        <v>5.5</v>
      </c>
      <c r="C39" s="75">
        <v>4.2</v>
      </c>
      <c r="D39" s="75">
        <v>1.4</v>
      </c>
      <c r="E39" s="75">
        <v>0.2</v>
      </c>
      <c r="F39" s="75" t="s">
        <v>261</v>
      </c>
    </row>
    <row r="40" spans="2:6" x14ac:dyDescent="0.3">
      <c r="B40" s="75">
        <v>4.9000000000000004</v>
      </c>
      <c r="C40" s="75">
        <v>3.1</v>
      </c>
      <c r="D40" s="75">
        <v>1.5</v>
      </c>
      <c r="E40" s="75">
        <v>0.2</v>
      </c>
      <c r="F40" s="75" t="s">
        <v>261</v>
      </c>
    </row>
    <row r="41" spans="2:6" x14ac:dyDescent="0.3">
      <c r="B41" s="75">
        <v>5</v>
      </c>
      <c r="C41" s="75">
        <v>3.2</v>
      </c>
      <c r="D41" s="75">
        <v>1.2</v>
      </c>
      <c r="E41" s="75">
        <v>0.2</v>
      </c>
      <c r="F41" s="75" t="s">
        <v>261</v>
      </c>
    </row>
    <row r="42" spans="2:6" x14ac:dyDescent="0.3">
      <c r="B42" s="75">
        <v>5.5</v>
      </c>
      <c r="C42" s="75">
        <v>3.5</v>
      </c>
      <c r="D42" s="75">
        <v>1.3</v>
      </c>
      <c r="E42" s="75">
        <v>0.2</v>
      </c>
      <c r="F42" s="75" t="s">
        <v>261</v>
      </c>
    </row>
    <row r="43" spans="2:6" x14ac:dyDescent="0.3">
      <c r="B43" s="75">
        <v>4.9000000000000004</v>
      </c>
      <c r="C43" s="75">
        <v>3.6</v>
      </c>
      <c r="D43" s="75">
        <v>1.4</v>
      </c>
      <c r="E43" s="75">
        <v>0.1</v>
      </c>
      <c r="F43" s="75" t="s">
        <v>261</v>
      </c>
    </row>
    <row r="44" spans="2:6" x14ac:dyDescent="0.3">
      <c r="B44" s="75">
        <v>4.4000000000000004</v>
      </c>
      <c r="C44" s="75">
        <v>3</v>
      </c>
      <c r="D44" s="75">
        <v>1.3</v>
      </c>
      <c r="E44" s="75">
        <v>0.2</v>
      </c>
      <c r="F44" s="75" t="s">
        <v>261</v>
      </c>
    </row>
    <row r="45" spans="2:6" x14ac:dyDescent="0.3">
      <c r="B45" s="75">
        <v>5.0999999999999996</v>
      </c>
      <c r="C45" s="75">
        <v>3.4</v>
      </c>
      <c r="D45" s="75">
        <v>1.5</v>
      </c>
      <c r="E45" s="75">
        <v>0.2</v>
      </c>
      <c r="F45" s="75" t="s">
        <v>261</v>
      </c>
    </row>
    <row r="46" spans="2:6" x14ac:dyDescent="0.3">
      <c r="B46" s="75">
        <v>5</v>
      </c>
      <c r="C46" s="75">
        <v>3.5</v>
      </c>
      <c r="D46" s="75">
        <v>1.3</v>
      </c>
      <c r="E46" s="75">
        <v>0.3</v>
      </c>
      <c r="F46" s="75" t="s">
        <v>261</v>
      </c>
    </row>
    <row r="47" spans="2:6" x14ac:dyDescent="0.3">
      <c r="B47" s="75">
        <v>4.5</v>
      </c>
      <c r="C47" s="75">
        <v>2.2999999999999998</v>
      </c>
      <c r="D47" s="75">
        <v>1.3</v>
      </c>
      <c r="E47" s="75">
        <v>0.3</v>
      </c>
      <c r="F47" s="75" t="s">
        <v>261</v>
      </c>
    </row>
    <row r="48" spans="2:6" x14ac:dyDescent="0.3">
      <c r="B48" s="75">
        <v>4.4000000000000004</v>
      </c>
      <c r="C48" s="75">
        <v>3.2</v>
      </c>
      <c r="D48" s="75">
        <v>1.3</v>
      </c>
      <c r="E48" s="75">
        <v>0.2</v>
      </c>
      <c r="F48" s="75" t="s">
        <v>261</v>
      </c>
    </row>
    <row r="49" spans="2:6" x14ac:dyDescent="0.3">
      <c r="B49" s="75">
        <v>5</v>
      </c>
      <c r="C49" s="75">
        <v>3.5</v>
      </c>
      <c r="D49" s="75">
        <v>1.6</v>
      </c>
      <c r="E49" s="75">
        <v>0.6</v>
      </c>
      <c r="F49" s="75" t="s">
        <v>261</v>
      </c>
    </row>
    <row r="50" spans="2:6" x14ac:dyDescent="0.3">
      <c r="B50" s="75">
        <v>5.0999999999999996</v>
      </c>
      <c r="C50" s="75">
        <v>3.8</v>
      </c>
      <c r="D50" s="75">
        <v>1.9</v>
      </c>
      <c r="E50" s="75">
        <v>0.4</v>
      </c>
      <c r="F50" s="75" t="s">
        <v>261</v>
      </c>
    </row>
    <row r="51" spans="2:6" x14ac:dyDescent="0.3">
      <c r="B51" s="75">
        <v>4.8</v>
      </c>
      <c r="C51" s="75">
        <v>3</v>
      </c>
      <c r="D51" s="75">
        <v>1.4</v>
      </c>
      <c r="E51" s="75">
        <v>0.3</v>
      </c>
      <c r="F51" s="75" t="s">
        <v>261</v>
      </c>
    </row>
    <row r="52" spans="2:6" x14ac:dyDescent="0.3">
      <c r="B52" s="75">
        <v>5.0999999999999996</v>
      </c>
      <c r="C52" s="75">
        <v>3.8</v>
      </c>
      <c r="D52" s="75">
        <v>1.6</v>
      </c>
      <c r="E52" s="75">
        <v>0.2</v>
      </c>
      <c r="F52" s="75" t="s">
        <v>261</v>
      </c>
    </row>
    <row r="53" spans="2:6" x14ac:dyDescent="0.3">
      <c r="B53" s="75">
        <v>4.5999999999999996</v>
      </c>
      <c r="C53" s="75">
        <v>3.2</v>
      </c>
      <c r="D53" s="75">
        <v>1.4</v>
      </c>
      <c r="E53" s="75">
        <v>0.2</v>
      </c>
      <c r="F53" s="75" t="s">
        <v>261</v>
      </c>
    </row>
    <row r="54" spans="2:6" x14ac:dyDescent="0.3">
      <c r="B54" s="75">
        <v>5.3</v>
      </c>
      <c r="C54" s="75">
        <v>3.7</v>
      </c>
      <c r="D54" s="75">
        <v>1.5</v>
      </c>
      <c r="E54" s="75">
        <v>0.2</v>
      </c>
      <c r="F54" s="75" t="s">
        <v>261</v>
      </c>
    </row>
    <row r="55" spans="2:6" x14ac:dyDescent="0.3">
      <c r="B55" s="75">
        <v>5</v>
      </c>
      <c r="C55" s="75">
        <v>3.3</v>
      </c>
      <c r="D55" s="75">
        <v>1.4</v>
      </c>
      <c r="E55" s="75">
        <v>0.2</v>
      </c>
      <c r="F55" s="75" t="s">
        <v>261</v>
      </c>
    </row>
    <row r="56" spans="2:6" x14ac:dyDescent="0.3">
      <c r="B56" s="75">
        <v>7</v>
      </c>
      <c r="C56" s="75">
        <v>3.2</v>
      </c>
      <c r="D56" s="75">
        <v>4.7</v>
      </c>
      <c r="E56" s="75">
        <v>1.4</v>
      </c>
      <c r="F56" s="75" t="s">
        <v>262</v>
      </c>
    </row>
    <row r="57" spans="2:6" x14ac:dyDescent="0.3">
      <c r="B57" s="75">
        <v>6.4</v>
      </c>
      <c r="C57" s="75">
        <v>3.2</v>
      </c>
      <c r="D57" s="75">
        <v>4.5</v>
      </c>
      <c r="E57" s="75">
        <v>1.5</v>
      </c>
      <c r="F57" s="75" t="s">
        <v>262</v>
      </c>
    </row>
    <row r="58" spans="2:6" x14ac:dyDescent="0.3">
      <c r="B58" s="75">
        <v>6.9</v>
      </c>
      <c r="C58" s="75">
        <v>3.1</v>
      </c>
      <c r="D58" s="75">
        <v>4.9000000000000004</v>
      </c>
      <c r="E58" s="75">
        <v>1.5</v>
      </c>
      <c r="F58" s="75" t="s">
        <v>262</v>
      </c>
    </row>
    <row r="59" spans="2:6" x14ac:dyDescent="0.3">
      <c r="B59" s="75">
        <v>5.5</v>
      </c>
      <c r="C59" s="75">
        <v>2.2999999999999998</v>
      </c>
      <c r="D59" s="75">
        <v>4</v>
      </c>
      <c r="E59" s="75">
        <v>1.3</v>
      </c>
      <c r="F59" s="75" t="s">
        <v>262</v>
      </c>
    </row>
    <row r="60" spans="2:6" x14ac:dyDescent="0.3">
      <c r="B60" s="75">
        <v>6.5</v>
      </c>
      <c r="C60" s="75">
        <v>2.8</v>
      </c>
      <c r="D60" s="75">
        <v>4.5999999999999996</v>
      </c>
      <c r="E60" s="75">
        <v>1.5</v>
      </c>
      <c r="F60" s="75" t="s">
        <v>262</v>
      </c>
    </row>
    <row r="61" spans="2:6" x14ac:dyDescent="0.3">
      <c r="B61" s="75">
        <v>5.7</v>
      </c>
      <c r="C61" s="75">
        <v>2.8</v>
      </c>
      <c r="D61" s="75">
        <v>4.5</v>
      </c>
      <c r="E61" s="75">
        <v>1.3</v>
      </c>
      <c r="F61" s="75" t="s">
        <v>262</v>
      </c>
    </row>
    <row r="62" spans="2:6" x14ac:dyDescent="0.3">
      <c r="B62" s="75">
        <v>6.3</v>
      </c>
      <c r="C62" s="75">
        <v>3.3</v>
      </c>
      <c r="D62" s="75">
        <v>4.7</v>
      </c>
      <c r="E62" s="75">
        <v>1.6</v>
      </c>
      <c r="F62" s="75" t="s">
        <v>262</v>
      </c>
    </row>
    <row r="63" spans="2:6" x14ac:dyDescent="0.3">
      <c r="B63" s="75">
        <v>4.9000000000000004</v>
      </c>
      <c r="C63" s="75">
        <v>2.4</v>
      </c>
      <c r="D63" s="75">
        <v>3.3</v>
      </c>
      <c r="E63" s="75">
        <v>1</v>
      </c>
      <c r="F63" s="75" t="s">
        <v>262</v>
      </c>
    </row>
    <row r="64" spans="2:6" x14ac:dyDescent="0.3">
      <c r="B64" s="75">
        <v>6.6</v>
      </c>
      <c r="C64" s="75">
        <v>2.9</v>
      </c>
      <c r="D64" s="75">
        <v>4.5999999999999996</v>
      </c>
      <c r="E64" s="75">
        <v>1.3</v>
      </c>
      <c r="F64" s="75" t="s">
        <v>262</v>
      </c>
    </row>
    <row r="65" spans="2:6" x14ac:dyDescent="0.3">
      <c r="B65" s="75">
        <v>5.2</v>
      </c>
      <c r="C65" s="75">
        <v>2.7</v>
      </c>
      <c r="D65" s="75">
        <v>3.9</v>
      </c>
      <c r="E65" s="75">
        <v>1.4</v>
      </c>
      <c r="F65" s="75" t="s">
        <v>262</v>
      </c>
    </row>
    <row r="66" spans="2:6" x14ac:dyDescent="0.3">
      <c r="B66" s="75">
        <v>5</v>
      </c>
      <c r="C66" s="75">
        <v>2</v>
      </c>
      <c r="D66" s="75">
        <v>3.5</v>
      </c>
      <c r="E66" s="75">
        <v>1</v>
      </c>
      <c r="F66" s="75" t="s">
        <v>262</v>
      </c>
    </row>
    <row r="67" spans="2:6" x14ac:dyDescent="0.3">
      <c r="B67" s="75">
        <v>5.9</v>
      </c>
      <c r="C67" s="75">
        <v>3</v>
      </c>
      <c r="D67" s="75">
        <v>4.2</v>
      </c>
      <c r="E67" s="75">
        <v>1.5</v>
      </c>
      <c r="F67" s="75" t="s">
        <v>262</v>
      </c>
    </row>
    <row r="68" spans="2:6" x14ac:dyDescent="0.3">
      <c r="B68" s="75">
        <v>6</v>
      </c>
      <c r="C68" s="75">
        <v>2.2000000000000002</v>
      </c>
      <c r="D68" s="75">
        <v>4</v>
      </c>
      <c r="E68" s="75">
        <v>1</v>
      </c>
      <c r="F68" s="75" t="s">
        <v>262</v>
      </c>
    </row>
    <row r="69" spans="2:6" x14ac:dyDescent="0.3">
      <c r="B69" s="75">
        <v>6.1</v>
      </c>
      <c r="C69" s="75">
        <v>2.9</v>
      </c>
      <c r="D69" s="75">
        <v>4.7</v>
      </c>
      <c r="E69" s="75">
        <v>1.4</v>
      </c>
      <c r="F69" s="75" t="s">
        <v>262</v>
      </c>
    </row>
    <row r="70" spans="2:6" x14ac:dyDescent="0.3">
      <c r="B70" s="75">
        <v>5.6</v>
      </c>
      <c r="C70" s="75">
        <v>2.9</v>
      </c>
      <c r="D70" s="75">
        <v>3.6</v>
      </c>
      <c r="E70" s="75">
        <v>1.3</v>
      </c>
      <c r="F70" s="75" t="s">
        <v>262</v>
      </c>
    </row>
    <row r="71" spans="2:6" x14ac:dyDescent="0.3">
      <c r="B71" s="75">
        <v>6.7</v>
      </c>
      <c r="C71" s="75">
        <v>3.1</v>
      </c>
      <c r="D71" s="75">
        <v>4.4000000000000004</v>
      </c>
      <c r="E71" s="75">
        <v>1.4</v>
      </c>
      <c r="F71" s="75" t="s">
        <v>262</v>
      </c>
    </row>
    <row r="72" spans="2:6" x14ac:dyDescent="0.3">
      <c r="B72" s="75">
        <v>5.6</v>
      </c>
      <c r="C72" s="75">
        <v>3</v>
      </c>
      <c r="D72" s="75">
        <v>4.5</v>
      </c>
      <c r="E72" s="75">
        <v>1.5</v>
      </c>
      <c r="F72" s="75" t="s">
        <v>262</v>
      </c>
    </row>
    <row r="73" spans="2:6" x14ac:dyDescent="0.3">
      <c r="B73" s="75">
        <v>5.8</v>
      </c>
      <c r="C73" s="75">
        <v>2.7</v>
      </c>
      <c r="D73" s="75">
        <v>4.0999999999999996</v>
      </c>
      <c r="E73" s="75">
        <v>1</v>
      </c>
      <c r="F73" s="75" t="s">
        <v>262</v>
      </c>
    </row>
    <row r="74" spans="2:6" x14ac:dyDescent="0.3">
      <c r="B74" s="75">
        <v>6.2</v>
      </c>
      <c r="C74" s="75">
        <v>2.2000000000000002</v>
      </c>
      <c r="D74" s="75">
        <v>4.5</v>
      </c>
      <c r="E74" s="75">
        <v>1.5</v>
      </c>
      <c r="F74" s="75" t="s">
        <v>262</v>
      </c>
    </row>
    <row r="75" spans="2:6" x14ac:dyDescent="0.3">
      <c r="B75" s="75">
        <v>5.6</v>
      </c>
      <c r="C75" s="75">
        <v>2.5</v>
      </c>
      <c r="D75" s="75">
        <v>3.9</v>
      </c>
      <c r="E75" s="75">
        <v>1.1000000000000001</v>
      </c>
      <c r="F75" s="75" t="s">
        <v>262</v>
      </c>
    </row>
    <row r="76" spans="2:6" x14ac:dyDescent="0.3">
      <c r="B76" s="75">
        <v>5.9</v>
      </c>
      <c r="C76" s="75">
        <v>3.2</v>
      </c>
      <c r="D76" s="75">
        <v>4.8</v>
      </c>
      <c r="E76" s="75">
        <v>1.8</v>
      </c>
      <c r="F76" s="75" t="s">
        <v>262</v>
      </c>
    </row>
    <row r="77" spans="2:6" x14ac:dyDescent="0.3">
      <c r="B77" s="75">
        <v>6.1</v>
      </c>
      <c r="C77" s="75">
        <v>2.8</v>
      </c>
      <c r="D77" s="75">
        <v>4</v>
      </c>
      <c r="E77" s="75">
        <v>1.3</v>
      </c>
      <c r="F77" s="75" t="s">
        <v>262</v>
      </c>
    </row>
    <row r="78" spans="2:6" x14ac:dyDescent="0.3">
      <c r="B78" s="75">
        <v>6.3</v>
      </c>
      <c r="C78" s="75">
        <v>2.5</v>
      </c>
      <c r="D78" s="75">
        <v>4.9000000000000004</v>
      </c>
      <c r="E78" s="75">
        <v>1.5</v>
      </c>
      <c r="F78" s="75" t="s">
        <v>262</v>
      </c>
    </row>
    <row r="79" spans="2:6" x14ac:dyDescent="0.3">
      <c r="B79" s="75">
        <v>6.1</v>
      </c>
      <c r="C79" s="75">
        <v>2.8</v>
      </c>
      <c r="D79" s="75">
        <v>4.7</v>
      </c>
      <c r="E79" s="75">
        <v>1.2</v>
      </c>
      <c r="F79" s="75" t="s">
        <v>262</v>
      </c>
    </row>
    <row r="80" spans="2:6" x14ac:dyDescent="0.3">
      <c r="B80" s="75">
        <v>6.4</v>
      </c>
      <c r="C80" s="75">
        <v>2.9</v>
      </c>
      <c r="D80" s="75">
        <v>4.3</v>
      </c>
      <c r="E80" s="75">
        <v>1.3</v>
      </c>
      <c r="F80" s="75" t="s">
        <v>262</v>
      </c>
    </row>
    <row r="81" spans="2:6" x14ac:dyDescent="0.3">
      <c r="B81" s="75">
        <v>6.6</v>
      </c>
      <c r="C81" s="75">
        <v>3</v>
      </c>
      <c r="D81" s="75">
        <v>4.4000000000000004</v>
      </c>
      <c r="E81" s="75">
        <v>1.4</v>
      </c>
      <c r="F81" s="75" t="s">
        <v>262</v>
      </c>
    </row>
    <row r="82" spans="2:6" x14ac:dyDescent="0.3">
      <c r="B82" s="75">
        <v>6.8</v>
      </c>
      <c r="C82" s="75">
        <v>2.8</v>
      </c>
      <c r="D82" s="75">
        <v>4.8</v>
      </c>
      <c r="E82" s="75">
        <v>1.4</v>
      </c>
      <c r="F82" s="75" t="s">
        <v>262</v>
      </c>
    </row>
    <row r="83" spans="2:6" x14ac:dyDescent="0.3">
      <c r="B83" s="75">
        <v>6.7</v>
      </c>
      <c r="C83" s="75">
        <v>3</v>
      </c>
      <c r="D83" s="75">
        <v>5</v>
      </c>
      <c r="E83" s="75">
        <v>1.7</v>
      </c>
      <c r="F83" s="75" t="s">
        <v>262</v>
      </c>
    </row>
    <row r="84" spans="2:6" x14ac:dyDescent="0.3">
      <c r="B84" s="75">
        <v>6</v>
      </c>
      <c r="C84" s="75">
        <v>2.9</v>
      </c>
      <c r="D84" s="75">
        <v>4.5</v>
      </c>
      <c r="E84" s="75">
        <v>1.5</v>
      </c>
      <c r="F84" s="75" t="s">
        <v>262</v>
      </c>
    </row>
    <row r="85" spans="2:6" x14ac:dyDescent="0.3">
      <c r="B85" s="75">
        <v>5.7</v>
      </c>
      <c r="C85" s="75">
        <v>2.6</v>
      </c>
      <c r="D85" s="75">
        <v>3.5</v>
      </c>
      <c r="E85" s="75">
        <v>1</v>
      </c>
      <c r="F85" s="75" t="s">
        <v>262</v>
      </c>
    </row>
    <row r="86" spans="2:6" x14ac:dyDescent="0.3">
      <c r="B86" s="75">
        <v>5.5</v>
      </c>
      <c r="C86" s="75">
        <v>2.4</v>
      </c>
      <c r="D86" s="75">
        <v>3.8</v>
      </c>
      <c r="E86" s="75">
        <v>1.1000000000000001</v>
      </c>
      <c r="F86" s="75" t="s">
        <v>262</v>
      </c>
    </row>
    <row r="87" spans="2:6" x14ac:dyDescent="0.3">
      <c r="B87" s="75">
        <v>5.5</v>
      </c>
      <c r="C87" s="75">
        <v>2.4</v>
      </c>
      <c r="D87" s="75">
        <v>3.7</v>
      </c>
      <c r="E87" s="75">
        <v>1</v>
      </c>
      <c r="F87" s="75" t="s">
        <v>262</v>
      </c>
    </row>
    <row r="88" spans="2:6" x14ac:dyDescent="0.3">
      <c r="B88" s="75">
        <v>5.8</v>
      </c>
      <c r="C88" s="75">
        <v>2.7</v>
      </c>
      <c r="D88" s="75">
        <v>3.9</v>
      </c>
      <c r="E88" s="75">
        <v>1.2</v>
      </c>
      <c r="F88" s="75" t="s">
        <v>262</v>
      </c>
    </row>
    <row r="89" spans="2:6" x14ac:dyDescent="0.3">
      <c r="B89" s="75">
        <v>6</v>
      </c>
      <c r="C89" s="75">
        <v>2.7</v>
      </c>
      <c r="D89" s="75">
        <v>5.0999999999999996</v>
      </c>
      <c r="E89" s="75">
        <v>1.6</v>
      </c>
      <c r="F89" s="75" t="s">
        <v>262</v>
      </c>
    </row>
    <row r="90" spans="2:6" x14ac:dyDescent="0.3">
      <c r="B90" s="75">
        <v>5.4</v>
      </c>
      <c r="C90" s="75">
        <v>3</v>
      </c>
      <c r="D90" s="75">
        <v>4.5</v>
      </c>
      <c r="E90" s="75">
        <v>1.5</v>
      </c>
      <c r="F90" s="75" t="s">
        <v>262</v>
      </c>
    </row>
    <row r="91" spans="2:6" x14ac:dyDescent="0.3">
      <c r="B91" s="75">
        <v>6</v>
      </c>
      <c r="C91" s="75">
        <v>3.4</v>
      </c>
      <c r="D91" s="75">
        <v>4.5</v>
      </c>
      <c r="E91" s="75">
        <v>1.6</v>
      </c>
      <c r="F91" s="75" t="s">
        <v>262</v>
      </c>
    </row>
    <row r="92" spans="2:6" x14ac:dyDescent="0.3">
      <c r="B92" s="75">
        <v>6.7</v>
      </c>
      <c r="C92" s="75">
        <v>3.1</v>
      </c>
      <c r="D92" s="75">
        <v>4.7</v>
      </c>
      <c r="E92" s="75">
        <v>1.5</v>
      </c>
      <c r="F92" s="75" t="s">
        <v>262</v>
      </c>
    </row>
    <row r="93" spans="2:6" x14ac:dyDescent="0.3">
      <c r="B93" s="75">
        <v>6.3</v>
      </c>
      <c r="C93" s="75">
        <v>2.2999999999999998</v>
      </c>
      <c r="D93" s="75">
        <v>4.4000000000000004</v>
      </c>
      <c r="E93" s="75">
        <v>1.3</v>
      </c>
      <c r="F93" s="75" t="s">
        <v>262</v>
      </c>
    </row>
    <row r="94" spans="2:6" x14ac:dyDescent="0.3">
      <c r="B94" s="75">
        <v>5.6</v>
      </c>
      <c r="C94" s="75">
        <v>3</v>
      </c>
      <c r="D94" s="75">
        <v>4.0999999999999996</v>
      </c>
      <c r="E94" s="75">
        <v>1.3</v>
      </c>
      <c r="F94" s="75" t="s">
        <v>262</v>
      </c>
    </row>
    <row r="95" spans="2:6" x14ac:dyDescent="0.3">
      <c r="B95" s="75">
        <v>5.5</v>
      </c>
      <c r="C95" s="75">
        <v>2.5</v>
      </c>
      <c r="D95" s="75">
        <v>4</v>
      </c>
      <c r="E95" s="75">
        <v>1.3</v>
      </c>
      <c r="F95" s="75" t="s">
        <v>262</v>
      </c>
    </row>
    <row r="96" spans="2:6" x14ac:dyDescent="0.3">
      <c r="B96" s="75">
        <v>5.5</v>
      </c>
      <c r="C96" s="75">
        <v>2.6</v>
      </c>
      <c r="D96" s="75">
        <v>4.4000000000000004</v>
      </c>
      <c r="E96" s="75">
        <v>1.2</v>
      </c>
      <c r="F96" s="75" t="s">
        <v>262</v>
      </c>
    </row>
    <row r="97" spans="2:6" x14ac:dyDescent="0.3">
      <c r="B97" s="75">
        <v>6.1</v>
      </c>
      <c r="C97" s="75">
        <v>3</v>
      </c>
      <c r="D97" s="75">
        <v>4.5999999999999996</v>
      </c>
      <c r="E97" s="75">
        <v>1.4</v>
      </c>
      <c r="F97" s="75" t="s">
        <v>262</v>
      </c>
    </row>
    <row r="98" spans="2:6" x14ac:dyDescent="0.3">
      <c r="B98" s="75">
        <v>5.8</v>
      </c>
      <c r="C98" s="75">
        <v>2.6</v>
      </c>
      <c r="D98" s="75">
        <v>4</v>
      </c>
      <c r="E98" s="75">
        <v>1.2</v>
      </c>
      <c r="F98" s="75" t="s">
        <v>262</v>
      </c>
    </row>
    <row r="99" spans="2:6" x14ac:dyDescent="0.3">
      <c r="B99" s="75">
        <v>5</v>
      </c>
      <c r="C99" s="75">
        <v>2.2999999999999998</v>
      </c>
      <c r="D99" s="75">
        <v>3.3</v>
      </c>
      <c r="E99" s="75">
        <v>1</v>
      </c>
      <c r="F99" s="75" t="s">
        <v>262</v>
      </c>
    </row>
    <row r="100" spans="2:6" x14ac:dyDescent="0.3">
      <c r="B100" s="75">
        <v>5.6</v>
      </c>
      <c r="C100" s="75">
        <v>2.7</v>
      </c>
      <c r="D100" s="75">
        <v>4.2</v>
      </c>
      <c r="E100" s="75">
        <v>1.3</v>
      </c>
      <c r="F100" s="75" t="s">
        <v>262</v>
      </c>
    </row>
    <row r="101" spans="2:6" x14ac:dyDescent="0.3">
      <c r="B101" s="75">
        <v>5.7</v>
      </c>
      <c r="C101" s="75">
        <v>3</v>
      </c>
      <c r="D101" s="75">
        <v>4.2</v>
      </c>
      <c r="E101" s="75">
        <v>1.2</v>
      </c>
      <c r="F101" s="75" t="s">
        <v>262</v>
      </c>
    </row>
    <row r="102" spans="2:6" x14ac:dyDescent="0.3">
      <c r="B102" s="75">
        <v>5.7</v>
      </c>
      <c r="C102" s="75">
        <v>2.9</v>
      </c>
      <c r="D102" s="75">
        <v>4.2</v>
      </c>
      <c r="E102" s="75">
        <v>1.3</v>
      </c>
      <c r="F102" s="75" t="s">
        <v>262</v>
      </c>
    </row>
    <row r="103" spans="2:6" x14ac:dyDescent="0.3">
      <c r="B103" s="75">
        <v>6.2</v>
      </c>
      <c r="C103" s="75">
        <v>2.9</v>
      </c>
      <c r="D103" s="75">
        <v>4.3</v>
      </c>
      <c r="E103" s="75">
        <v>1.3</v>
      </c>
      <c r="F103" s="75" t="s">
        <v>262</v>
      </c>
    </row>
    <row r="104" spans="2:6" x14ac:dyDescent="0.3">
      <c r="B104" s="75">
        <v>5.0999999999999996</v>
      </c>
      <c r="C104" s="75">
        <v>2.5</v>
      </c>
      <c r="D104" s="75">
        <v>3</v>
      </c>
      <c r="E104" s="75">
        <v>1.1000000000000001</v>
      </c>
      <c r="F104" s="75" t="s">
        <v>262</v>
      </c>
    </row>
    <row r="105" spans="2:6" x14ac:dyDescent="0.3">
      <c r="B105" s="75">
        <v>5.7</v>
      </c>
      <c r="C105" s="75">
        <v>2.8</v>
      </c>
      <c r="D105" s="75">
        <v>4.0999999999999996</v>
      </c>
      <c r="E105" s="75">
        <v>1.3</v>
      </c>
      <c r="F105" s="75" t="s">
        <v>262</v>
      </c>
    </row>
    <row r="106" spans="2:6" x14ac:dyDescent="0.3">
      <c r="B106" s="75">
        <v>6.3</v>
      </c>
      <c r="C106" s="75">
        <v>3.3</v>
      </c>
      <c r="D106" s="75">
        <v>6</v>
      </c>
      <c r="E106" s="75">
        <v>2.5</v>
      </c>
      <c r="F106" s="75" t="s">
        <v>263</v>
      </c>
    </row>
    <row r="107" spans="2:6" x14ac:dyDescent="0.3">
      <c r="B107" s="75">
        <v>5.8</v>
      </c>
      <c r="C107" s="75">
        <v>2.7</v>
      </c>
      <c r="D107" s="75">
        <v>5.0999999999999996</v>
      </c>
      <c r="E107" s="75">
        <v>1.9</v>
      </c>
      <c r="F107" s="75" t="s">
        <v>263</v>
      </c>
    </row>
    <row r="108" spans="2:6" x14ac:dyDescent="0.3">
      <c r="B108" s="75">
        <v>7.1</v>
      </c>
      <c r="C108" s="75">
        <v>3</v>
      </c>
      <c r="D108" s="75">
        <v>5.9</v>
      </c>
      <c r="E108" s="75">
        <v>2.1</v>
      </c>
      <c r="F108" s="75" t="s">
        <v>263</v>
      </c>
    </row>
    <row r="109" spans="2:6" x14ac:dyDescent="0.3">
      <c r="B109" s="75">
        <v>6.3</v>
      </c>
      <c r="C109" s="75">
        <v>2.9</v>
      </c>
      <c r="D109" s="75">
        <v>5.6</v>
      </c>
      <c r="E109" s="75">
        <v>1.8</v>
      </c>
      <c r="F109" s="75" t="s">
        <v>263</v>
      </c>
    </row>
    <row r="110" spans="2:6" x14ac:dyDescent="0.3">
      <c r="B110" s="75">
        <v>6.5</v>
      </c>
      <c r="C110" s="75">
        <v>3</v>
      </c>
      <c r="D110" s="75">
        <v>5.8</v>
      </c>
      <c r="E110" s="75">
        <v>2.2000000000000002</v>
      </c>
      <c r="F110" s="75" t="s">
        <v>263</v>
      </c>
    </row>
    <row r="111" spans="2:6" x14ac:dyDescent="0.3">
      <c r="B111" s="75">
        <v>7.6</v>
      </c>
      <c r="C111" s="75">
        <v>3</v>
      </c>
      <c r="D111" s="75">
        <v>6.6</v>
      </c>
      <c r="E111" s="75">
        <v>2.1</v>
      </c>
      <c r="F111" s="75" t="s">
        <v>263</v>
      </c>
    </row>
    <row r="112" spans="2:6" x14ac:dyDescent="0.3">
      <c r="B112" s="75">
        <v>4.9000000000000004</v>
      </c>
      <c r="C112" s="75">
        <v>2.5</v>
      </c>
      <c r="D112" s="75">
        <v>4.5</v>
      </c>
      <c r="E112" s="75">
        <v>1.7</v>
      </c>
      <c r="F112" s="75" t="s">
        <v>263</v>
      </c>
    </row>
    <row r="113" spans="2:6" x14ac:dyDescent="0.3">
      <c r="B113" s="75">
        <v>7.3</v>
      </c>
      <c r="C113" s="75">
        <v>2.9</v>
      </c>
      <c r="D113" s="75">
        <v>6.3</v>
      </c>
      <c r="E113" s="75">
        <v>1.8</v>
      </c>
      <c r="F113" s="75" t="s">
        <v>263</v>
      </c>
    </row>
    <row r="114" spans="2:6" x14ac:dyDescent="0.3">
      <c r="B114" s="75">
        <v>6.7</v>
      </c>
      <c r="C114" s="75">
        <v>2.5</v>
      </c>
      <c r="D114" s="75">
        <v>5.8</v>
      </c>
      <c r="E114" s="75">
        <v>1.8</v>
      </c>
      <c r="F114" s="75" t="s">
        <v>263</v>
      </c>
    </row>
    <row r="115" spans="2:6" x14ac:dyDescent="0.3">
      <c r="B115" s="75">
        <v>7.2</v>
      </c>
      <c r="C115" s="75">
        <v>3.6</v>
      </c>
      <c r="D115" s="75">
        <v>6.1</v>
      </c>
      <c r="E115" s="75">
        <v>2.5</v>
      </c>
      <c r="F115" s="75" t="s">
        <v>263</v>
      </c>
    </row>
    <row r="116" spans="2:6" x14ac:dyDescent="0.3">
      <c r="B116" s="75">
        <v>6.5</v>
      </c>
      <c r="C116" s="75">
        <v>3.2</v>
      </c>
      <c r="D116" s="75">
        <v>5.0999999999999996</v>
      </c>
      <c r="E116" s="75">
        <v>2</v>
      </c>
      <c r="F116" s="75" t="s">
        <v>263</v>
      </c>
    </row>
    <row r="117" spans="2:6" x14ac:dyDescent="0.3">
      <c r="B117" s="75">
        <v>6.4</v>
      </c>
      <c r="C117" s="75">
        <v>2.7</v>
      </c>
      <c r="D117" s="75">
        <v>5.3</v>
      </c>
      <c r="E117" s="75">
        <v>1.9</v>
      </c>
      <c r="F117" s="75" t="s">
        <v>263</v>
      </c>
    </row>
    <row r="118" spans="2:6" x14ac:dyDescent="0.3">
      <c r="B118" s="75">
        <v>6.8</v>
      </c>
      <c r="C118" s="75">
        <v>3</v>
      </c>
      <c r="D118" s="75">
        <v>5.5</v>
      </c>
      <c r="E118" s="75">
        <v>2.1</v>
      </c>
      <c r="F118" s="75" t="s">
        <v>263</v>
      </c>
    </row>
    <row r="119" spans="2:6" x14ac:dyDescent="0.3">
      <c r="B119" s="75">
        <v>5.7</v>
      </c>
      <c r="C119" s="75">
        <v>2.5</v>
      </c>
      <c r="D119" s="75">
        <v>5</v>
      </c>
      <c r="E119" s="75">
        <v>2</v>
      </c>
      <c r="F119" s="75" t="s">
        <v>263</v>
      </c>
    </row>
    <row r="120" spans="2:6" x14ac:dyDescent="0.3">
      <c r="B120" s="75">
        <v>5.8</v>
      </c>
      <c r="C120" s="75">
        <v>2.8</v>
      </c>
      <c r="D120" s="75">
        <v>5.0999999999999996</v>
      </c>
      <c r="E120" s="75">
        <v>2.4</v>
      </c>
      <c r="F120" s="75" t="s">
        <v>263</v>
      </c>
    </row>
    <row r="121" spans="2:6" x14ac:dyDescent="0.3">
      <c r="B121" s="75">
        <v>6.4</v>
      </c>
      <c r="C121" s="75">
        <v>3.2</v>
      </c>
      <c r="D121" s="75">
        <v>5.3</v>
      </c>
      <c r="E121" s="75">
        <v>2.2999999999999998</v>
      </c>
      <c r="F121" s="75" t="s">
        <v>263</v>
      </c>
    </row>
    <row r="122" spans="2:6" x14ac:dyDescent="0.3">
      <c r="B122" s="75">
        <v>6.5</v>
      </c>
      <c r="C122" s="75">
        <v>3</v>
      </c>
      <c r="D122" s="75">
        <v>5.5</v>
      </c>
      <c r="E122" s="75">
        <v>1.8</v>
      </c>
      <c r="F122" s="75" t="s">
        <v>263</v>
      </c>
    </row>
    <row r="123" spans="2:6" x14ac:dyDescent="0.3">
      <c r="B123" s="75">
        <v>7.7</v>
      </c>
      <c r="C123" s="75">
        <v>3.8</v>
      </c>
      <c r="D123" s="75">
        <v>6.7</v>
      </c>
      <c r="E123" s="75">
        <v>2.2000000000000002</v>
      </c>
      <c r="F123" s="75" t="s">
        <v>263</v>
      </c>
    </row>
    <row r="124" spans="2:6" x14ac:dyDescent="0.3">
      <c r="B124" s="75">
        <v>7.7</v>
      </c>
      <c r="C124" s="75">
        <v>2.6</v>
      </c>
      <c r="D124" s="75">
        <v>6.9</v>
      </c>
      <c r="E124" s="75">
        <v>2.2999999999999998</v>
      </c>
      <c r="F124" s="75" t="s">
        <v>263</v>
      </c>
    </row>
    <row r="125" spans="2:6" x14ac:dyDescent="0.3">
      <c r="B125" s="75">
        <v>6</v>
      </c>
      <c r="C125" s="75">
        <v>2.2000000000000002</v>
      </c>
      <c r="D125" s="75">
        <v>5</v>
      </c>
      <c r="E125" s="75">
        <v>1.5</v>
      </c>
      <c r="F125" s="75" t="s">
        <v>263</v>
      </c>
    </row>
    <row r="126" spans="2:6" x14ac:dyDescent="0.3">
      <c r="B126" s="75">
        <v>6.9</v>
      </c>
      <c r="C126" s="75">
        <v>3.2</v>
      </c>
      <c r="D126" s="75">
        <v>5.7</v>
      </c>
      <c r="E126" s="75">
        <v>2.2999999999999998</v>
      </c>
      <c r="F126" s="75" t="s">
        <v>263</v>
      </c>
    </row>
    <row r="127" spans="2:6" x14ac:dyDescent="0.3">
      <c r="B127" s="75">
        <v>5.6</v>
      </c>
      <c r="C127" s="75">
        <v>2.8</v>
      </c>
      <c r="D127" s="75">
        <v>4.9000000000000004</v>
      </c>
      <c r="E127" s="75">
        <v>2</v>
      </c>
      <c r="F127" s="75" t="s">
        <v>263</v>
      </c>
    </row>
    <row r="128" spans="2:6" x14ac:dyDescent="0.3">
      <c r="B128" s="75">
        <v>7.7</v>
      </c>
      <c r="C128" s="75">
        <v>2.8</v>
      </c>
      <c r="D128" s="75">
        <v>6.7</v>
      </c>
      <c r="E128" s="75">
        <v>2</v>
      </c>
      <c r="F128" s="75" t="s">
        <v>263</v>
      </c>
    </row>
    <row r="129" spans="2:6" x14ac:dyDescent="0.3">
      <c r="B129" s="75">
        <v>6.3</v>
      </c>
      <c r="C129" s="75">
        <v>2.7</v>
      </c>
      <c r="D129" s="75">
        <v>4.9000000000000004</v>
      </c>
      <c r="E129" s="75">
        <v>1.8</v>
      </c>
      <c r="F129" s="75" t="s">
        <v>263</v>
      </c>
    </row>
    <row r="130" spans="2:6" x14ac:dyDescent="0.3">
      <c r="B130" s="75">
        <v>6.7</v>
      </c>
      <c r="C130" s="75">
        <v>3.3</v>
      </c>
      <c r="D130" s="75">
        <v>5.7</v>
      </c>
      <c r="E130" s="75">
        <v>2.1</v>
      </c>
      <c r="F130" s="75" t="s">
        <v>263</v>
      </c>
    </row>
    <row r="131" spans="2:6" x14ac:dyDescent="0.3">
      <c r="B131" s="75">
        <v>7.2</v>
      </c>
      <c r="C131" s="75">
        <v>3.2</v>
      </c>
      <c r="D131" s="75">
        <v>6</v>
      </c>
      <c r="E131" s="75">
        <v>1.8</v>
      </c>
      <c r="F131" s="75" t="s">
        <v>263</v>
      </c>
    </row>
    <row r="132" spans="2:6" x14ac:dyDescent="0.3">
      <c r="B132" s="75">
        <v>6.2</v>
      </c>
      <c r="C132" s="75">
        <v>2.8</v>
      </c>
      <c r="D132" s="75">
        <v>4.8</v>
      </c>
      <c r="E132" s="75">
        <v>1.8</v>
      </c>
      <c r="F132" s="75" t="s">
        <v>263</v>
      </c>
    </row>
    <row r="133" spans="2:6" x14ac:dyDescent="0.3">
      <c r="B133" s="75">
        <v>6.1</v>
      </c>
      <c r="C133" s="75">
        <v>3</v>
      </c>
      <c r="D133" s="75">
        <v>4.9000000000000004</v>
      </c>
      <c r="E133" s="75">
        <v>1.8</v>
      </c>
      <c r="F133" s="75" t="s">
        <v>263</v>
      </c>
    </row>
    <row r="134" spans="2:6" x14ac:dyDescent="0.3">
      <c r="B134" s="75">
        <v>6.4</v>
      </c>
      <c r="C134" s="75">
        <v>2.8</v>
      </c>
      <c r="D134" s="75">
        <v>5.6</v>
      </c>
      <c r="E134" s="75">
        <v>2.1</v>
      </c>
      <c r="F134" s="75" t="s">
        <v>263</v>
      </c>
    </row>
    <row r="135" spans="2:6" x14ac:dyDescent="0.3">
      <c r="B135" s="75">
        <v>7.2</v>
      </c>
      <c r="C135" s="75">
        <v>3</v>
      </c>
      <c r="D135" s="75">
        <v>5.8</v>
      </c>
      <c r="E135" s="75">
        <v>1.6</v>
      </c>
      <c r="F135" s="75" t="s">
        <v>263</v>
      </c>
    </row>
    <row r="136" spans="2:6" x14ac:dyDescent="0.3">
      <c r="B136" s="75">
        <v>7.4</v>
      </c>
      <c r="C136" s="75">
        <v>2.8</v>
      </c>
      <c r="D136" s="75">
        <v>6.1</v>
      </c>
      <c r="E136" s="75">
        <v>1.9</v>
      </c>
      <c r="F136" s="75" t="s">
        <v>263</v>
      </c>
    </row>
    <row r="137" spans="2:6" x14ac:dyDescent="0.3">
      <c r="B137" s="75">
        <v>7.9</v>
      </c>
      <c r="C137" s="75">
        <v>3.8</v>
      </c>
      <c r="D137" s="75">
        <v>6.4</v>
      </c>
      <c r="E137" s="75">
        <v>2</v>
      </c>
      <c r="F137" s="75" t="s">
        <v>263</v>
      </c>
    </row>
    <row r="138" spans="2:6" x14ac:dyDescent="0.3">
      <c r="B138" s="75">
        <v>6.4</v>
      </c>
      <c r="C138" s="75">
        <v>2.8</v>
      </c>
      <c r="D138" s="75">
        <v>5.6</v>
      </c>
      <c r="E138" s="75">
        <v>2.2000000000000002</v>
      </c>
      <c r="F138" s="75" t="s">
        <v>263</v>
      </c>
    </row>
    <row r="139" spans="2:6" x14ac:dyDescent="0.3">
      <c r="B139" s="75">
        <v>6.3</v>
      </c>
      <c r="C139" s="75">
        <v>2.8</v>
      </c>
      <c r="D139" s="75">
        <v>5.0999999999999996</v>
      </c>
      <c r="E139" s="75">
        <v>1.5</v>
      </c>
      <c r="F139" s="75" t="s">
        <v>263</v>
      </c>
    </row>
    <row r="140" spans="2:6" x14ac:dyDescent="0.3">
      <c r="B140" s="75">
        <v>6.1</v>
      </c>
      <c r="C140" s="75">
        <v>2.6</v>
      </c>
      <c r="D140" s="75">
        <v>5.6</v>
      </c>
      <c r="E140" s="75">
        <v>1.4</v>
      </c>
      <c r="F140" s="75" t="s">
        <v>263</v>
      </c>
    </row>
    <row r="141" spans="2:6" x14ac:dyDescent="0.3">
      <c r="B141" s="75">
        <v>7.7</v>
      </c>
      <c r="C141" s="75">
        <v>3</v>
      </c>
      <c r="D141" s="75">
        <v>6.1</v>
      </c>
      <c r="E141" s="75">
        <v>2.2999999999999998</v>
      </c>
      <c r="F141" s="75" t="s">
        <v>263</v>
      </c>
    </row>
    <row r="142" spans="2:6" x14ac:dyDescent="0.3">
      <c r="B142" s="75">
        <v>6.3</v>
      </c>
      <c r="C142" s="75">
        <v>3.4</v>
      </c>
      <c r="D142" s="75">
        <v>5.6</v>
      </c>
      <c r="E142" s="75">
        <v>2.4</v>
      </c>
      <c r="F142" s="75" t="s">
        <v>263</v>
      </c>
    </row>
    <row r="143" spans="2:6" x14ac:dyDescent="0.3">
      <c r="B143" s="75">
        <v>6.4</v>
      </c>
      <c r="C143" s="75">
        <v>3.1</v>
      </c>
      <c r="D143" s="75">
        <v>5.5</v>
      </c>
      <c r="E143" s="75">
        <v>1.8</v>
      </c>
      <c r="F143" s="75" t="s">
        <v>263</v>
      </c>
    </row>
    <row r="144" spans="2:6" x14ac:dyDescent="0.3">
      <c r="B144" s="75">
        <v>6</v>
      </c>
      <c r="C144" s="75">
        <v>3</v>
      </c>
      <c r="D144" s="75">
        <v>4.8</v>
      </c>
      <c r="E144" s="75">
        <v>1.8</v>
      </c>
      <c r="F144" s="75" t="s">
        <v>263</v>
      </c>
    </row>
    <row r="145" spans="2:6" x14ac:dyDescent="0.3">
      <c r="B145" s="75">
        <v>6.9</v>
      </c>
      <c r="C145" s="75">
        <v>3.1</v>
      </c>
      <c r="D145" s="75">
        <v>5.4</v>
      </c>
      <c r="E145" s="75">
        <v>2.1</v>
      </c>
      <c r="F145" s="75" t="s">
        <v>263</v>
      </c>
    </row>
    <row r="146" spans="2:6" x14ac:dyDescent="0.3">
      <c r="B146" s="75">
        <v>6.7</v>
      </c>
      <c r="C146" s="75">
        <v>3.1</v>
      </c>
      <c r="D146" s="75">
        <v>5.6</v>
      </c>
      <c r="E146" s="75">
        <v>2.4</v>
      </c>
      <c r="F146" s="75" t="s">
        <v>263</v>
      </c>
    </row>
    <row r="147" spans="2:6" x14ac:dyDescent="0.3">
      <c r="B147" s="75">
        <v>6.9</v>
      </c>
      <c r="C147" s="75">
        <v>3.1</v>
      </c>
      <c r="D147" s="75">
        <v>5.0999999999999996</v>
      </c>
      <c r="E147" s="75">
        <v>2.2999999999999998</v>
      </c>
      <c r="F147" s="75" t="s">
        <v>263</v>
      </c>
    </row>
    <row r="148" spans="2:6" x14ac:dyDescent="0.3">
      <c r="B148" s="75">
        <v>5.8</v>
      </c>
      <c r="C148" s="75">
        <v>2.7</v>
      </c>
      <c r="D148" s="75">
        <v>5.0999999999999996</v>
      </c>
      <c r="E148" s="75">
        <v>1.9</v>
      </c>
      <c r="F148" s="75" t="s">
        <v>263</v>
      </c>
    </row>
    <row r="149" spans="2:6" x14ac:dyDescent="0.3">
      <c r="B149" s="75">
        <v>6.8</v>
      </c>
      <c r="C149" s="75">
        <v>3.2</v>
      </c>
      <c r="D149" s="75">
        <v>5.9</v>
      </c>
      <c r="E149" s="75">
        <v>2.2999999999999998</v>
      </c>
      <c r="F149" s="75" t="s">
        <v>263</v>
      </c>
    </row>
    <row r="150" spans="2:6" x14ac:dyDescent="0.3">
      <c r="B150" s="75">
        <v>6.7</v>
      </c>
      <c r="C150" s="75">
        <v>3.3</v>
      </c>
      <c r="D150" s="75">
        <v>5.7</v>
      </c>
      <c r="E150" s="75">
        <v>2.5</v>
      </c>
      <c r="F150" s="75" t="s">
        <v>263</v>
      </c>
    </row>
    <row r="151" spans="2:6" x14ac:dyDescent="0.3">
      <c r="B151" s="75">
        <v>6.7</v>
      </c>
      <c r="C151" s="75">
        <v>3</v>
      </c>
      <c r="D151" s="75">
        <v>5.2</v>
      </c>
      <c r="E151" s="75">
        <v>2.2999999999999998</v>
      </c>
      <c r="F151" s="75" t="s">
        <v>263</v>
      </c>
    </row>
    <row r="152" spans="2:6" x14ac:dyDescent="0.3">
      <c r="B152" s="75">
        <v>6.3</v>
      </c>
      <c r="C152" s="75">
        <v>2.5</v>
      </c>
      <c r="D152" s="75">
        <v>5</v>
      </c>
      <c r="E152" s="75">
        <v>1.9</v>
      </c>
      <c r="F152" s="75" t="s">
        <v>263</v>
      </c>
    </row>
    <row r="153" spans="2:6" x14ac:dyDescent="0.3">
      <c r="B153" s="75">
        <v>6.5</v>
      </c>
      <c r="C153" s="75">
        <v>3</v>
      </c>
      <c r="D153" s="75">
        <v>5.2</v>
      </c>
      <c r="E153" s="75">
        <v>2</v>
      </c>
      <c r="F153" s="75" t="s">
        <v>263</v>
      </c>
    </row>
    <row r="154" spans="2:6" x14ac:dyDescent="0.3">
      <c r="B154" s="75">
        <v>6.2</v>
      </c>
      <c r="C154" s="75">
        <v>3.4</v>
      </c>
      <c r="D154" s="75">
        <v>5.4</v>
      </c>
      <c r="E154" s="75">
        <v>2.2999999999999998</v>
      </c>
      <c r="F154" s="75" t="s">
        <v>263</v>
      </c>
    </row>
    <row r="155" spans="2:6" x14ac:dyDescent="0.3">
      <c r="B155" s="75">
        <v>5.9</v>
      </c>
      <c r="C155" s="75">
        <v>3</v>
      </c>
      <c r="D155" s="75">
        <v>5.0999999999999996</v>
      </c>
      <c r="E155" s="75">
        <v>1.8</v>
      </c>
      <c r="F155" s="75" t="s">
        <v>263</v>
      </c>
    </row>
    <row r="158" spans="2:6" x14ac:dyDescent="0.3">
      <c r="B158" s="75" t="s">
        <v>287</v>
      </c>
      <c r="C158" s="75" t="s">
        <v>288</v>
      </c>
      <c r="D158" s="75" t="s">
        <v>289</v>
      </c>
      <c r="E158" s="75" t="s">
        <v>290</v>
      </c>
    </row>
    <row r="159" spans="2:6" x14ac:dyDescent="0.3">
      <c r="B159" s="75" t="s">
        <v>63</v>
      </c>
      <c r="C159" s="75" t="s">
        <v>291</v>
      </c>
      <c r="D159" s="75">
        <v>8</v>
      </c>
      <c r="E159" s="75">
        <v>6</v>
      </c>
    </row>
    <row r="160" spans="2:6" x14ac:dyDescent="0.3">
      <c r="B160" s="75" t="s">
        <v>63</v>
      </c>
      <c r="C160" s="75" t="s">
        <v>291</v>
      </c>
      <c r="D160" s="75">
        <v>8</v>
      </c>
      <c r="E160" s="75">
        <v>7</v>
      </c>
    </row>
    <row r="161" spans="2:5" x14ac:dyDescent="0.3">
      <c r="B161" s="75" t="s">
        <v>63</v>
      </c>
      <c r="C161" s="75" t="s">
        <v>291</v>
      </c>
      <c r="D161" s="75">
        <v>10</v>
      </c>
      <c r="E161" s="75">
        <v>9</v>
      </c>
    </row>
    <row r="162" spans="2:5" x14ac:dyDescent="0.3">
      <c r="B162" s="75" t="s">
        <v>63</v>
      </c>
      <c r="C162" s="75" t="s">
        <v>291</v>
      </c>
      <c r="D162" s="75">
        <v>10</v>
      </c>
      <c r="E162" s="75">
        <v>10</v>
      </c>
    </row>
    <row r="163" spans="2:5" x14ac:dyDescent="0.3">
      <c r="B163" s="75" t="s">
        <v>63</v>
      </c>
      <c r="C163" s="75" t="s">
        <v>292</v>
      </c>
      <c r="D163" s="75">
        <v>5</v>
      </c>
      <c r="E163" s="75">
        <v>3</v>
      </c>
    </row>
    <row r="164" spans="2:5" x14ac:dyDescent="0.3">
      <c r="B164" s="75" t="s">
        <v>63</v>
      </c>
      <c r="C164" s="75" t="s">
        <v>292</v>
      </c>
      <c r="D164" s="75">
        <v>5</v>
      </c>
      <c r="E164" s="75">
        <v>4</v>
      </c>
    </row>
    <row r="165" spans="2:5" x14ac:dyDescent="0.3">
      <c r="B165" s="75" t="s">
        <v>63</v>
      </c>
      <c r="C165" s="75" t="s">
        <v>292</v>
      </c>
      <c r="D165" s="75">
        <v>7</v>
      </c>
      <c r="E165" s="75">
        <v>6</v>
      </c>
    </row>
    <row r="166" spans="2:5" x14ac:dyDescent="0.3">
      <c r="B166" s="75" t="s">
        <v>63</v>
      </c>
      <c r="C166" s="75" t="s">
        <v>292</v>
      </c>
      <c r="D166" s="75">
        <v>7</v>
      </c>
      <c r="E166" s="75">
        <v>7</v>
      </c>
    </row>
    <row r="167" spans="2:5" x14ac:dyDescent="0.3">
      <c r="B167" s="75" t="s">
        <v>63</v>
      </c>
      <c r="C167" s="75" t="s">
        <v>87</v>
      </c>
      <c r="D167" s="75">
        <v>2</v>
      </c>
      <c r="E167" s="75">
        <v>1</v>
      </c>
    </row>
    <row r="168" spans="2:5" x14ac:dyDescent="0.3">
      <c r="B168" s="75" t="s">
        <v>63</v>
      </c>
      <c r="C168" s="75" t="s">
        <v>87</v>
      </c>
      <c r="D168" s="75">
        <v>2</v>
      </c>
      <c r="E168" s="75">
        <v>2</v>
      </c>
    </row>
    <row r="169" spans="2:5" x14ac:dyDescent="0.3">
      <c r="B169" s="75" t="s">
        <v>63</v>
      </c>
      <c r="C169" s="75" t="s">
        <v>87</v>
      </c>
      <c r="D169" s="75">
        <v>4</v>
      </c>
      <c r="E169" s="75">
        <v>3</v>
      </c>
    </row>
    <row r="170" spans="2:5" x14ac:dyDescent="0.3">
      <c r="B170" s="75" t="s">
        <v>63</v>
      </c>
      <c r="C170" s="75" t="s">
        <v>87</v>
      </c>
      <c r="D170" s="75">
        <v>4</v>
      </c>
      <c r="E170" s="75">
        <v>2</v>
      </c>
    </row>
    <row r="171" spans="2:5" x14ac:dyDescent="0.3">
      <c r="B171" s="75" t="s">
        <v>110</v>
      </c>
      <c r="C171" s="75" t="s">
        <v>291</v>
      </c>
      <c r="D171" s="75">
        <v>2</v>
      </c>
      <c r="E171" s="75">
        <v>1</v>
      </c>
    </row>
    <row r="172" spans="2:5" x14ac:dyDescent="0.3">
      <c r="B172" s="75" t="s">
        <v>110</v>
      </c>
      <c r="C172" s="75" t="s">
        <v>291</v>
      </c>
      <c r="D172" s="75">
        <v>2</v>
      </c>
      <c r="E172" s="75">
        <v>2</v>
      </c>
    </row>
    <row r="173" spans="2:5" x14ac:dyDescent="0.3">
      <c r="B173" s="75" t="s">
        <v>110</v>
      </c>
      <c r="C173" s="75" t="s">
        <v>291</v>
      </c>
      <c r="D173" s="75">
        <v>4</v>
      </c>
      <c r="E173" s="75">
        <v>2</v>
      </c>
    </row>
    <row r="174" spans="2:5" x14ac:dyDescent="0.3">
      <c r="B174" s="75" t="s">
        <v>110</v>
      </c>
      <c r="C174" s="75" t="s">
        <v>291</v>
      </c>
      <c r="D174" s="75">
        <v>4</v>
      </c>
      <c r="E174" s="75">
        <v>3</v>
      </c>
    </row>
    <row r="175" spans="2:5" x14ac:dyDescent="0.3">
      <c r="B175" s="75" t="s">
        <v>110</v>
      </c>
      <c r="C175" s="75" t="s">
        <v>292</v>
      </c>
      <c r="D175" s="75">
        <v>4</v>
      </c>
      <c r="E175" s="75">
        <v>2</v>
      </c>
    </row>
    <row r="176" spans="2:5" x14ac:dyDescent="0.3">
      <c r="B176" s="75" t="s">
        <v>110</v>
      </c>
      <c r="C176" s="75" t="s">
        <v>292</v>
      </c>
      <c r="D176" s="75">
        <v>4</v>
      </c>
      <c r="E176" s="75">
        <v>6</v>
      </c>
    </row>
    <row r="177" spans="2:7" x14ac:dyDescent="0.3">
      <c r="B177" s="75" t="s">
        <v>110</v>
      </c>
      <c r="C177" s="75" t="s">
        <v>292</v>
      </c>
      <c r="D177" s="75">
        <v>2</v>
      </c>
      <c r="E177" s="75">
        <v>3</v>
      </c>
    </row>
    <row r="178" spans="2:7" x14ac:dyDescent="0.3">
      <c r="B178" s="75" t="s">
        <v>110</v>
      </c>
      <c r="C178" s="75" t="s">
        <v>292</v>
      </c>
      <c r="D178" s="75">
        <v>2</v>
      </c>
      <c r="E178" s="75">
        <v>1</v>
      </c>
    </row>
    <row r="179" spans="2:7" x14ac:dyDescent="0.3">
      <c r="B179" s="75" t="s">
        <v>110</v>
      </c>
      <c r="C179" s="75" t="s">
        <v>87</v>
      </c>
      <c r="D179" s="75">
        <v>10</v>
      </c>
      <c r="E179" s="75">
        <v>10</v>
      </c>
    </row>
    <row r="180" spans="2:7" x14ac:dyDescent="0.3">
      <c r="B180" s="75" t="s">
        <v>110</v>
      </c>
      <c r="C180" s="75" t="s">
        <v>87</v>
      </c>
      <c r="D180" s="75">
        <v>10</v>
      </c>
      <c r="E180" s="75">
        <v>9</v>
      </c>
    </row>
    <row r="181" spans="2:7" x14ac:dyDescent="0.3">
      <c r="B181" s="75" t="s">
        <v>110</v>
      </c>
      <c r="C181" s="75" t="s">
        <v>87</v>
      </c>
      <c r="D181" s="75">
        <v>8</v>
      </c>
      <c r="E181" s="75">
        <v>6</v>
      </c>
    </row>
    <row r="182" spans="2:7" x14ac:dyDescent="0.3">
      <c r="B182" s="75" t="s">
        <v>110</v>
      </c>
      <c r="C182" s="75" t="s">
        <v>87</v>
      </c>
      <c r="D182" s="75">
        <v>8</v>
      </c>
      <c r="E182" s="75">
        <v>7</v>
      </c>
    </row>
    <row r="185" spans="2:7" x14ac:dyDescent="0.3">
      <c r="B185" s="75" t="s">
        <v>295</v>
      </c>
      <c r="C185" s="75" t="s">
        <v>296</v>
      </c>
      <c r="D185" s="75" t="s">
        <v>297</v>
      </c>
      <c r="E185" s="75" t="s">
        <v>298</v>
      </c>
      <c r="F185" s="75" t="s">
        <v>299</v>
      </c>
      <c r="G185" s="75" t="s">
        <v>300</v>
      </c>
    </row>
    <row r="186" spans="2:7" x14ac:dyDescent="0.3">
      <c r="B186" s="75" t="s">
        <v>304</v>
      </c>
      <c r="C186" s="75">
        <v>17.7</v>
      </c>
      <c r="D186" s="75">
        <v>1.1200000000000001</v>
      </c>
      <c r="E186" s="75">
        <v>0.56000000000000005</v>
      </c>
      <c r="F186" s="75">
        <v>0.06</v>
      </c>
      <c r="G186" s="75">
        <v>0.06</v>
      </c>
    </row>
    <row r="187" spans="2:7" x14ac:dyDescent="0.3">
      <c r="B187" s="75" t="s">
        <v>304</v>
      </c>
      <c r="C187" s="75">
        <v>18.3</v>
      </c>
      <c r="D187" s="75">
        <v>1.1399999999999999</v>
      </c>
      <c r="E187" s="75">
        <v>0.67</v>
      </c>
      <c r="F187" s="75">
        <v>0.06</v>
      </c>
      <c r="G187" s="75">
        <v>0.05</v>
      </c>
    </row>
    <row r="188" spans="2:7" x14ac:dyDescent="0.3">
      <c r="B188" s="75" t="s">
        <v>304</v>
      </c>
      <c r="C188" s="75">
        <v>16.7</v>
      </c>
      <c r="D188" s="75">
        <v>0.92</v>
      </c>
      <c r="E188" s="75">
        <v>0.53</v>
      </c>
      <c r="F188" s="75">
        <v>0.01</v>
      </c>
      <c r="G188" s="75">
        <v>0.05</v>
      </c>
    </row>
    <row r="189" spans="2:7" x14ac:dyDescent="0.3">
      <c r="B189" s="75" t="s">
        <v>304</v>
      </c>
      <c r="C189" s="75">
        <v>14.8</v>
      </c>
      <c r="D189" s="75">
        <v>2.74</v>
      </c>
      <c r="E189" s="75">
        <v>0.67</v>
      </c>
      <c r="F189" s="75">
        <v>0.03</v>
      </c>
      <c r="G189" s="75">
        <v>0.05</v>
      </c>
    </row>
    <row r="190" spans="2:7" x14ac:dyDescent="0.3">
      <c r="B190" s="75" t="s">
        <v>304</v>
      </c>
      <c r="C190" s="75">
        <v>19.100000000000001</v>
      </c>
      <c r="D190" s="75">
        <v>1.64</v>
      </c>
      <c r="E190" s="75">
        <v>0.6</v>
      </c>
      <c r="F190" s="75">
        <v>0.1</v>
      </c>
      <c r="G190" s="75">
        <v>0.03</v>
      </c>
    </row>
    <row r="191" spans="2:7" x14ac:dyDescent="0.3">
      <c r="B191" s="75" t="s">
        <v>302</v>
      </c>
      <c r="C191" s="75">
        <v>11.8</v>
      </c>
      <c r="D191" s="75">
        <v>5.44</v>
      </c>
      <c r="E191" s="75">
        <v>3.94</v>
      </c>
      <c r="F191" s="75">
        <v>0.3</v>
      </c>
      <c r="G191" s="75">
        <v>0.04</v>
      </c>
    </row>
    <row r="192" spans="2:7" x14ac:dyDescent="0.3">
      <c r="B192" s="75" t="s">
        <v>302</v>
      </c>
      <c r="C192" s="75">
        <v>11.6</v>
      </c>
      <c r="D192" s="75">
        <v>5.39</v>
      </c>
      <c r="E192" s="75">
        <v>3.77</v>
      </c>
      <c r="F192" s="75">
        <v>0.28999999999999998</v>
      </c>
      <c r="G192" s="75">
        <v>0.06</v>
      </c>
    </row>
    <row r="193" spans="2:7" x14ac:dyDescent="0.3">
      <c r="B193" s="75" t="s">
        <v>303</v>
      </c>
      <c r="C193" s="75">
        <v>18.3</v>
      </c>
      <c r="D193" s="75">
        <v>1.28</v>
      </c>
      <c r="E193" s="75">
        <v>0.67</v>
      </c>
      <c r="F193" s="75">
        <v>0.03</v>
      </c>
      <c r="G193" s="75">
        <v>0.03</v>
      </c>
    </row>
    <row r="194" spans="2:7" x14ac:dyDescent="0.3">
      <c r="B194" s="75" t="s">
        <v>303</v>
      </c>
      <c r="C194" s="75">
        <v>15.8</v>
      </c>
      <c r="D194" s="75">
        <v>2.39</v>
      </c>
      <c r="E194" s="75">
        <v>0.63</v>
      </c>
      <c r="F194" s="75">
        <v>0.01</v>
      </c>
      <c r="G194" s="75">
        <v>0.04</v>
      </c>
    </row>
    <row r="195" spans="2:7" x14ac:dyDescent="0.3">
      <c r="B195" s="75" t="s">
        <v>303</v>
      </c>
      <c r="C195" s="75">
        <v>18</v>
      </c>
      <c r="D195" s="75">
        <v>1.5</v>
      </c>
      <c r="E195" s="75">
        <v>0.67</v>
      </c>
      <c r="F195" s="75">
        <v>0.01</v>
      </c>
      <c r="G195" s="75">
        <v>0.06</v>
      </c>
    </row>
    <row r="196" spans="2:7" x14ac:dyDescent="0.3">
      <c r="B196" s="75" t="s">
        <v>303</v>
      </c>
      <c r="C196" s="75">
        <v>18</v>
      </c>
      <c r="D196" s="75">
        <v>1.88</v>
      </c>
      <c r="E196" s="75">
        <v>0.68</v>
      </c>
      <c r="F196" s="75">
        <v>0.01</v>
      </c>
      <c r="G196" s="75">
        <v>0.04</v>
      </c>
    </row>
    <row r="197" spans="2:7" x14ac:dyDescent="0.3">
      <c r="B197" s="75" t="s">
        <v>303</v>
      </c>
      <c r="C197" s="75">
        <v>20.8</v>
      </c>
      <c r="D197" s="75">
        <v>1.51</v>
      </c>
      <c r="E197" s="75">
        <v>0.72</v>
      </c>
      <c r="F197" s="75">
        <v>7.0000000000000007E-2</v>
      </c>
      <c r="G197" s="75">
        <v>0.1</v>
      </c>
    </row>
    <row r="198" spans="2:7" x14ac:dyDescent="0.3">
      <c r="B198" s="75" t="s">
        <v>301</v>
      </c>
      <c r="C198" s="75">
        <v>14.4</v>
      </c>
      <c r="D198" s="75">
        <v>7</v>
      </c>
      <c r="E198" s="75">
        <v>4.3</v>
      </c>
      <c r="F198" s="75">
        <v>0.15</v>
      </c>
      <c r="G198" s="75">
        <v>0.51</v>
      </c>
    </row>
    <row r="199" spans="2:7" x14ac:dyDescent="0.3">
      <c r="B199" s="75" t="s">
        <v>301</v>
      </c>
      <c r="C199" s="75">
        <v>13.8</v>
      </c>
      <c r="D199" s="75">
        <v>7.08</v>
      </c>
      <c r="E199" s="75">
        <v>3.43</v>
      </c>
      <c r="F199" s="75">
        <v>0.12</v>
      </c>
      <c r="G199" s="75">
        <v>0.17</v>
      </c>
    </row>
    <row r="200" spans="2:7" x14ac:dyDescent="0.3">
      <c r="B200" s="75" t="s">
        <v>301</v>
      </c>
      <c r="C200" s="75">
        <v>14.6</v>
      </c>
      <c r="D200" s="75">
        <v>7.09</v>
      </c>
      <c r="E200" s="75">
        <v>3.88</v>
      </c>
      <c r="F200" s="75">
        <v>0.13</v>
      </c>
      <c r="G200" s="75">
        <v>0.2</v>
      </c>
    </row>
    <row r="201" spans="2:7" x14ac:dyDescent="0.3">
      <c r="B201" s="75" t="s">
        <v>301</v>
      </c>
      <c r="C201" s="75">
        <v>11.5</v>
      </c>
      <c r="D201" s="75">
        <v>6.37</v>
      </c>
      <c r="E201" s="75">
        <v>5.64</v>
      </c>
      <c r="F201" s="75">
        <v>0.16</v>
      </c>
      <c r="G201" s="75">
        <v>0.14000000000000001</v>
      </c>
    </row>
    <row r="202" spans="2:7" x14ac:dyDescent="0.3">
      <c r="B202" s="75" t="s">
        <v>301</v>
      </c>
      <c r="C202" s="75">
        <v>13.8</v>
      </c>
      <c r="D202" s="75">
        <v>7.06</v>
      </c>
      <c r="E202" s="75">
        <v>5.34</v>
      </c>
      <c r="F202" s="75">
        <v>0.2</v>
      </c>
      <c r="G202" s="75">
        <v>0.2</v>
      </c>
    </row>
    <row r="203" spans="2:7" x14ac:dyDescent="0.3">
      <c r="B203" s="75" t="s">
        <v>301</v>
      </c>
      <c r="C203" s="75">
        <v>10.9</v>
      </c>
      <c r="D203" s="75">
        <v>6.26</v>
      </c>
      <c r="E203" s="75">
        <v>3.47</v>
      </c>
      <c r="F203" s="75">
        <v>0.17</v>
      </c>
      <c r="G203" s="75">
        <v>0.22</v>
      </c>
    </row>
    <row r="204" spans="2:7" x14ac:dyDescent="0.3">
      <c r="B204" s="75" t="s">
        <v>301</v>
      </c>
      <c r="C204" s="75">
        <v>10.1</v>
      </c>
      <c r="D204" s="75">
        <v>4.26</v>
      </c>
      <c r="E204" s="75">
        <v>4.26</v>
      </c>
      <c r="F204" s="75">
        <v>0.2</v>
      </c>
      <c r="G204" s="75">
        <v>0.18</v>
      </c>
    </row>
    <row r="205" spans="2:7" x14ac:dyDescent="0.3">
      <c r="B205" s="75" t="s">
        <v>301</v>
      </c>
      <c r="C205" s="75">
        <v>11.6</v>
      </c>
      <c r="D205" s="75">
        <v>5.78</v>
      </c>
      <c r="E205" s="75">
        <v>5.91</v>
      </c>
      <c r="F205" s="75">
        <v>0.18</v>
      </c>
      <c r="G205" s="75">
        <v>0.16</v>
      </c>
    </row>
    <row r="206" spans="2:7" x14ac:dyDescent="0.3">
      <c r="B206" s="75" t="s">
        <v>301</v>
      </c>
      <c r="C206" s="75">
        <v>11.1</v>
      </c>
      <c r="D206" s="75">
        <v>5.49</v>
      </c>
      <c r="E206" s="75">
        <v>4.5199999999999996</v>
      </c>
      <c r="F206" s="75">
        <v>0.28999999999999998</v>
      </c>
      <c r="G206" s="75">
        <v>0.3</v>
      </c>
    </row>
    <row r="207" spans="2:7" x14ac:dyDescent="0.3">
      <c r="B207" s="75" t="s">
        <v>301</v>
      </c>
      <c r="C207" s="75">
        <v>13.4</v>
      </c>
      <c r="D207" s="75">
        <v>6.92</v>
      </c>
      <c r="E207" s="75">
        <v>7.23</v>
      </c>
      <c r="F207" s="75">
        <v>0.28000000000000003</v>
      </c>
      <c r="G207" s="75">
        <v>0.2</v>
      </c>
    </row>
    <row r="208" spans="2:7" x14ac:dyDescent="0.3">
      <c r="B208" s="75" t="s">
        <v>301</v>
      </c>
      <c r="C208" s="75">
        <v>12.4</v>
      </c>
      <c r="D208" s="75">
        <v>6.13</v>
      </c>
      <c r="E208" s="75">
        <v>5.69</v>
      </c>
      <c r="F208" s="75">
        <v>0.22</v>
      </c>
      <c r="G208" s="75">
        <v>0.54</v>
      </c>
    </row>
    <row r="209" spans="2:7" x14ac:dyDescent="0.3">
      <c r="B209" s="75" t="s">
        <v>301</v>
      </c>
      <c r="C209" s="75">
        <v>13.1</v>
      </c>
      <c r="D209" s="75">
        <v>6.64</v>
      </c>
      <c r="E209" s="75">
        <v>5.51</v>
      </c>
      <c r="F209" s="75">
        <v>0.31</v>
      </c>
      <c r="G209" s="75">
        <v>0.24</v>
      </c>
    </row>
    <row r="210" spans="2:7" x14ac:dyDescent="0.3">
      <c r="B210" s="75" t="s">
        <v>301</v>
      </c>
      <c r="C210" s="75">
        <v>12.7</v>
      </c>
      <c r="D210" s="75">
        <v>6.69</v>
      </c>
      <c r="E210" s="75">
        <v>4.45</v>
      </c>
      <c r="F210" s="75">
        <v>0.2</v>
      </c>
      <c r="G210" s="75">
        <v>0.22</v>
      </c>
    </row>
    <row r="211" spans="2:7" x14ac:dyDescent="0.3">
      <c r="B211" s="75" t="s">
        <v>301</v>
      </c>
      <c r="C211" s="75">
        <v>12.5</v>
      </c>
      <c r="D211" s="75">
        <v>6.44</v>
      </c>
      <c r="E211" s="75">
        <v>3.94</v>
      </c>
      <c r="F211" s="75">
        <v>0.22</v>
      </c>
      <c r="G211" s="75">
        <v>0.23</v>
      </c>
    </row>
    <row r="214" spans="2:7" x14ac:dyDescent="0.3">
      <c r="B214" s="75" t="s">
        <v>307</v>
      </c>
      <c r="C214" s="75" t="s">
        <v>308</v>
      </c>
      <c r="D214" s="75" t="s">
        <v>309</v>
      </c>
      <c r="E214" s="75" t="s">
        <v>310</v>
      </c>
    </row>
    <row r="215" spans="2:7" x14ac:dyDescent="0.3">
      <c r="B215" s="75">
        <v>1</v>
      </c>
      <c r="C215" s="75">
        <v>24.7</v>
      </c>
      <c r="D215" s="75">
        <v>90</v>
      </c>
      <c r="E215" s="75" t="s">
        <v>311</v>
      </c>
    </row>
    <row r="216" spans="2:7" x14ac:dyDescent="0.3">
      <c r="B216" s="75">
        <v>2</v>
      </c>
      <c r="C216" s="75">
        <v>25.3</v>
      </c>
      <c r="D216" s="75">
        <v>90</v>
      </c>
      <c r="E216" s="75" t="s">
        <v>311</v>
      </c>
    </row>
    <row r="217" spans="2:7" x14ac:dyDescent="0.3">
      <c r="B217" s="75">
        <v>3</v>
      </c>
      <c r="C217" s="75">
        <v>27.2</v>
      </c>
      <c r="D217" s="75">
        <v>90</v>
      </c>
      <c r="E217" s="75" t="s">
        <v>311</v>
      </c>
    </row>
    <row r="218" spans="2:7" x14ac:dyDescent="0.3">
      <c r="B218" s="75">
        <v>4</v>
      </c>
      <c r="C218" s="75">
        <v>27.4</v>
      </c>
      <c r="D218" s="75">
        <v>90</v>
      </c>
      <c r="E218" s="75" t="s">
        <v>311</v>
      </c>
    </row>
    <row r="219" spans="2:7" x14ac:dyDescent="0.3">
      <c r="B219" s="75">
        <v>5</v>
      </c>
      <c r="C219" s="75">
        <v>25.4</v>
      </c>
      <c r="D219" s="75">
        <v>90</v>
      </c>
      <c r="E219" s="75" t="s">
        <v>311</v>
      </c>
    </row>
    <row r="220" spans="2:7" x14ac:dyDescent="0.3">
      <c r="B220" s="75">
        <v>6</v>
      </c>
      <c r="C220" s="75">
        <v>27.9</v>
      </c>
      <c r="D220" s="75">
        <v>90</v>
      </c>
      <c r="E220" s="75" t="s">
        <v>311</v>
      </c>
    </row>
    <row r="221" spans="2:7" x14ac:dyDescent="0.3">
      <c r="B221" s="75">
        <v>7</v>
      </c>
      <c r="C221" s="75">
        <v>25.3</v>
      </c>
      <c r="D221" s="75">
        <v>90</v>
      </c>
      <c r="E221" s="75" t="s">
        <v>312</v>
      </c>
    </row>
    <row r="222" spans="2:7" x14ac:dyDescent="0.3">
      <c r="B222" s="75">
        <v>8</v>
      </c>
      <c r="C222" s="75">
        <v>30.5</v>
      </c>
      <c r="D222" s="75">
        <v>90</v>
      </c>
      <c r="E222" s="75" t="s">
        <v>312</v>
      </c>
    </row>
    <row r="223" spans="2:7" x14ac:dyDescent="0.3">
      <c r="B223" s="75">
        <v>9</v>
      </c>
      <c r="C223" s="75">
        <v>31.6</v>
      </c>
      <c r="D223" s="75">
        <v>90</v>
      </c>
      <c r="E223" s="75" t="s">
        <v>312</v>
      </c>
    </row>
    <row r="224" spans="2:7" x14ac:dyDescent="0.3">
      <c r="B224" s="75">
        <v>10</v>
      </c>
      <c r="C224" s="75">
        <v>29</v>
      </c>
      <c r="D224" s="75">
        <v>90</v>
      </c>
      <c r="E224" s="75" t="s">
        <v>312</v>
      </c>
    </row>
    <row r="225" spans="2:5" x14ac:dyDescent="0.3">
      <c r="B225" s="75">
        <v>11</v>
      </c>
      <c r="C225" s="75">
        <v>29.5</v>
      </c>
      <c r="D225" s="75">
        <v>90</v>
      </c>
      <c r="E225" s="75" t="s">
        <v>312</v>
      </c>
    </row>
    <row r="226" spans="2:5" x14ac:dyDescent="0.3">
      <c r="B226" s="75">
        <v>12</v>
      </c>
      <c r="C226" s="75">
        <v>35.22</v>
      </c>
      <c r="D226" s="75">
        <v>90</v>
      </c>
      <c r="E226" s="75" t="s">
        <v>312</v>
      </c>
    </row>
    <row r="227" spans="2:5" x14ac:dyDescent="0.3">
      <c r="B227" s="75">
        <v>1</v>
      </c>
      <c r="C227" s="75">
        <v>31.4</v>
      </c>
      <c r="D227" s="75">
        <v>70</v>
      </c>
      <c r="E227" s="75" t="s">
        <v>311</v>
      </c>
    </row>
    <row r="228" spans="2:5" x14ac:dyDescent="0.3">
      <c r="B228" s="75">
        <v>2</v>
      </c>
      <c r="C228" s="75">
        <v>35.4</v>
      </c>
      <c r="D228" s="75">
        <v>70</v>
      </c>
      <c r="E228" s="75" t="s">
        <v>311</v>
      </c>
    </row>
    <row r="229" spans="2:5" x14ac:dyDescent="0.3">
      <c r="B229" s="75">
        <v>3</v>
      </c>
      <c r="C229" s="75">
        <v>33.299999999999997</v>
      </c>
      <c r="D229" s="75">
        <v>70</v>
      </c>
      <c r="E229" s="75" t="s">
        <v>311</v>
      </c>
    </row>
    <row r="230" spans="2:5" x14ac:dyDescent="0.3">
      <c r="B230" s="75">
        <v>4</v>
      </c>
      <c r="C230" s="75">
        <v>35.4</v>
      </c>
      <c r="D230" s="75">
        <v>70</v>
      </c>
      <c r="E230" s="75" t="s">
        <v>311</v>
      </c>
    </row>
    <row r="231" spans="2:5" x14ac:dyDescent="0.3">
      <c r="B231" s="75">
        <v>5</v>
      </c>
      <c r="C231" s="75">
        <v>33.299999999999997</v>
      </c>
      <c r="D231" s="75">
        <v>70</v>
      </c>
      <c r="E231" s="75" t="s">
        <v>311</v>
      </c>
    </row>
    <row r="232" spans="2:5" x14ac:dyDescent="0.3">
      <c r="B232" s="75">
        <v>6</v>
      </c>
      <c r="C232" s="75">
        <v>33.9</v>
      </c>
      <c r="D232" s="75">
        <v>70</v>
      </c>
      <c r="E232" s="75" t="s">
        <v>311</v>
      </c>
    </row>
    <row r="233" spans="2:5" x14ac:dyDescent="0.3">
      <c r="B233" s="75">
        <v>7</v>
      </c>
      <c r="C233" s="75">
        <v>35.4</v>
      </c>
      <c r="D233" s="75">
        <v>70</v>
      </c>
      <c r="E233" s="75" t="s">
        <v>312</v>
      </c>
    </row>
    <row r="234" spans="2:5" x14ac:dyDescent="0.3">
      <c r="B234" s="75">
        <v>8</v>
      </c>
      <c r="C234" s="75">
        <v>33.700000000000003</v>
      </c>
      <c r="D234" s="75">
        <v>70</v>
      </c>
      <c r="E234" s="75" t="s">
        <v>312</v>
      </c>
    </row>
    <row r="235" spans="2:5" x14ac:dyDescent="0.3">
      <c r="B235" s="75">
        <v>9</v>
      </c>
      <c r="C235" s="75">
        <v>39.659999999999997</v>
      </c>
      <c r="D235" s="75">
        <v>70</v>
      </c>
      <c r="E235" s="75" t="s">
        <v>312</v>
      </c>
    </row>
    <row r="236" spans="2:5" x14ac:dyDescent="0.3">
      <c r="B236" s="75">
        <v>10</v>
      </c>
      <c r="C236" s="75">
        <v>35.4</v>
      </c>
      <c r="D236" s="75">
        <v>70</v>
      </c>
      <c r="E236" s="75" t="s">
        <v>312</v>
      </c>
    </row>
    <row r="237" spans="2:5" x14ac:dyDescent="0.3">
      <c r="B237" s="75">
        <v>11</v>
      </c>
      <c r="C237" s="75">
        <v>37.36</v>
      </c>
      <c r="D237" s="75">
        <v>70</v>
      </c>
      <c r="E237" s="75" t="s">
        <v>312</v>
      </c>
    </row>
    <row r="238" spans="2:5" x14ac:dyDescent="0.3">
      <c r="B238" s="75">
        <v>12</v>
      </c>
      <c r="C238" s="75">
        <v>28.9</v>
      </c>
      <c r="D238" s="75">
        <v>70</v>
      </c>
      <c r="E238" s="75" t="s">
        <v>312</v>
      </c>
    </row>
    <row r="239" spans="2:5" x14ac:dyDescent="0.3">
      <c r="B239" s="75">
        <v>1</v>
      </c>
      <c r="C239" s="75">
        <v>32.6</v>
      </c>
      <c r="D239" s="75">
        <v>50</v>
      </c>
      <c r="E239" s="75" t="s">
        <v>311</v>
      </c>
    </row>
    <row r="240" spans="2:5" x14ac:dyDescent="0.3">
      <c r="B240" s="75">
        <v>2</v>
      </c>
      <c r="C240" s="75">
        <v>36</v>
      </c>
      <c r="D240" s="75">
        <v>50</v>
      </c>
      <c r="E240" s="75" t="s">
        <v>311</v>
      </c>
    </row>
    <row r="241" spans="2:6" x14ac:dyDescent="0.3">
      <c r="B241" s="75">
        <v>3</v>
      </c>
      <c r="C241" s="75">
        <v>33.5</v>
      </c>
      <c r="D241" s="75">
        <v>50</v>
      </c>
      <c r="E241" s="75" t="s">
        <v>311</v>
      </c>
    </row>
    <row r="242" spans="2:6" x14ac:dyDescent="0.3">
      <c r="B242" s="75">
        <v>4</v>
      </c>
      <c r="C242" s="75">
        <v>36.299999999999997</v>
      </c>
      <c r="D242" s="75">
        <v>50</v>
      </c>
      <c r="E242" s="75" t="s">
        <v>311</v>
      </c>
    </row>
    <row r="243" spans="2:6" x14ac:dyDescent="0.3">
      <c r="B243" s="75">
        <v>5</v>
      </c>
      <c r="C243" s="75">
        <v>34.1</v>
      </c>
      <c r="D243" s="75">
        <v>50</v>
      </c>
      <c r="E243" s="75" t="s">
        <v>311</v>
      </c>
    </row>
    <row r="244" spans="2:6" x14ac:dyDescent="0.3">
      <c r="B244" s="75">
        <v>6</v>
      </c>
      <c r="C244" s="75">
        <v>34.5</v>
      </c>
      <c r="D244" s="75">
        <v>50</v>
      </c>
      <c r="E244" s="75" t="s">
        <v>311</v>
      </c>
    </row>
    <row r="245" spans="2:6" x14ac:dyDescent="0.3">
      <c r="B245" s="75">
        <v>7</v>
      </c>
      <c r="C245" s="75">
        <v>36</v>
      </c>
      <c r="D245" s="75">
        <v>50</v>
      </c>
      <c r="E245" s="75" t="s">
        <v>312</v>
      </c>
    </row>
    <row r="246" spans="2:6" x14ac:dyDescent="0.3">
      <c r="B246" s="75">
        <v>8</v>
      </c>
      <c r="C246" s="75">
        <v>38.299999999999997</v>
      </c>
      <c r="D246" s="75">
        <v>50</v>
      </c>
      <c r="E246" s="75" t="s">
        <v>312</v>
      </c>
    </row>
    <row r="247" spans="2:6" x14ac:dyDescent="0.3">
      <c r="B247" s="75">
        <v>9</v>
      </c>
      <c r="C247" s="75">
        <v>42.15</v>
      </c>
      <c r="D247" s="75">
        <v>50</v>
      </c>
      <c r="E247" s="75" t="s">
        <v>312</v>
      </c>
    </row>
    <row r="248" spans="2:6" x14ac:dyDescent="0.3">
      <c r="B248" s="75">
        <v>10</v>
      </c>
      <c r="C248" s="75">
        <v>40.76</v>
      </c>
      <c r="D248" s="75">
        <v>50</v>
      </c>
      <c r="E248" s="75" t="s">
        <v>312</v>
      </c>
    </row>
    <row r="249" spans="2:6" x14ac:dyDescent="0.3">
      <c r="B249" s="75">
        <v>11</v>
      </c>
      <c r="C249" s="75">
        <v>41.3</v>
      </c>
      <c r="D249" s="75">
        <v>50</v>
      </c>
      <c r="E249" s="75" t="s">
        <v>312</v>
      </c>
    </row>
    <row r="250" spans="2:6" x14ac:dyDescent="0.3">
      <c r="B250" s="75">
        <v>12</v>
      </c>
      <c r="C250" s="75">
        <v>37.200000000000003</v>
      </c>
      <c r="D250" s="75">
        <v>50</v>
      </c>
      <c r="E250" s="75" t="s">
        <v>312</v>
      </c>
    </row>
    <row r="253" spans="2:6" x14ac:dyDescent="0.3">
      <c r="B253" s="75" t="s">
        <v>315</v>
      </c>
      <c r="C253" s="75" t="s">
        <v>316</v>
      </c>
      <c r="D253" s="75" t="s">
        <v>266</v>
      </c>
      <c r="E253" s="75" t="s">
        <v>317</v>
      </c>
      <c r="F253" s="75" t="s">
        <v>318</v>
      </c>
    </row>
    <row r="254" spans="2:6" x14ac:dyDescent="0.3">
      <c r="B254" s="75">
        <v>1</v>
      </c>
      <c r="C254" s="75">
        <v>1</v>
      </c>
      <c r="D254" s="75">
        <v>11.7</v>
      </c>
      <c r="E254" s="75" t="s">
        <v>319</v>
      </c>
      <c r="F254" s="75">
        <v>1.808067E-2</v>
      </c>
    </row>
    <row r="255" spans="2:6" x14ac:dyDescent="0.3">
      <c r="B255" s="75">
        <v>2</v>
      </c>
      <c r="C255" s="75">
        <v>1</v>
      </c>
      <c r="D255" s="75">
        <v>12.7</v>
      </c>
      <c r="E255" s="75" t="s">
        <v>319</v>
      </c>
      <c r="F255" s="75">
        <v>6.0109290000000003E-2</v>
      </c>
    </row>
    <row r="256" spans="2:6" x14ac:dyDescent="0.3">
      <c r="B256" s="75">
        <v>3</v>
      </c>
      <c r="C256" s="75">
        <v>1</v>
      </c>
      <c r="D256" s="75">
        <v>13.75</v>
      </c>
      <c r="E256" s="75" t="s">
        <v>319</v>
      </c>
      <c r="F256" s="75">
        <v>5.8575449999999996E-3</v>
      </c>
    </row>
    <row r="257" spans="2:6" x14ac:dyDescent="0.3">
      <c r="B257" s="75">
        <v>4</v>
      </c>
      <c r="C257" s="75">
        <v>2</v>
      </c>
      <c r="D257" s="75">
        <v>13.25</v>
      </c>
      <c r="E257" s="75" t="s">
        <v>319</v>
      </c>
      <c r="F257" s="75">
        <v>1.0263929999999999E-2</v>
      </c>
    </row>
    <row r="258" spans="2:6" x14ac:dyDescent="0.3">
      <c r="B258" s="75">
        <v>5</v>
      </c>
      <c r="C258" s="75">
        <v>2</v>
      </c>
      <c r="D258" s="75">
        <v>14.3</v>
      </c>
      <c r="E258" s="75" t="s">
        <v>319</v>
      </c>
      <c r="F258" s="75">
        <v>0.2105263</v>
      </c>
    </row>
    <row r="259" spans="2:6" x14ac:dyDescent="0.3">
      <c r="B259" s="75">
        <v>6</v>
      </c>
      <c r="C259" s="75">
        <v>2</v>
      </c>
      <c r="D259" s="75">
        <v>15.3</v>
      </c>
      <c r="E259" s="75" t="s">
        <v>319</v>
      </c>
      <c r="F259" s="75">
        <v>4.0843209999999998E-2</v>
      </c>
    </row>
    <row r="260" spans="2:6" x14ac:dyDescent="0.3">
      <c r="B260" s="75">
        <v>7</v>
      </c>
      <c r="C260" s="75">
        <v>3</v>
      </c>
      <c r="D260" s="75">
        <v>11.4</v>
      </c>
      <c r="E260" s="75" t="s">
        <v>319</v>
      </c>
      <c r="F260" s="75">
        <v>-2.9641190000000001E-2</v>
      </c>
    </row>
    <row r="261" spans="2:6" x14ac:dyDescent="0.3">
      <c r="B261" s="75">
        <v>8</v>
      </c>
      <c r="C261" s="75">
        <v>3</v>
      </c>
      <c r="D261" s="75">
        <v>12.4</v>
      </c>
      <c r="E261" s="75" t="s">
        <v>319</v>
      </c>
      <c r="F261" s="75">
        <v>-6.4308680000000002E-3</v>
      </c>
    </row>
    <row r="262" spans="2:6" x14ac:dyDescent="0.3">
      <c r="B262" s="75">
        <v>9</v>
      </c>
      <c r="C262" s="75">
        <v>3</v>
      </c>
      <c r="D262" s="75">
        <v>13.4</v>
      </c>
      <c r="E262" s="75" t="s">
        <v>319</v>
      </c>
      <c r="F262" s="75">
        <v>5.6634299999999999E-2</v>
      </c>
    </row>
    <row r="263" spans="2:6" x14ac:dyDescent="0.3">
      <c r="B263" s="75">
        <v>10</v>
      </c>
      <c r="C263" s="75">
        <v>4</v>
      </c>
      <c r="D263" s="75">
        <v>10.55</v>
      </c>
      <c r="E263" s="75" t="s">
        <v>320</v>
      </c>
      <c r="F263" s="75">
        <v>0.10804320000000001</v>
      </c>
    </row>
    <row r="264" spans="2:6" x14ac:dyDescent="0.3">
      <c r="B264" s="75">
        <v>11</v>
      </c>
      <c r="C264" s="75">
        <v>4</v>
      </c>
      <c r="D264" s="75">
        <v>11.5</v>
      </c>
      <c r="E264" s="75" t="s">
        <v>320</v>
      </c>
      <c r="F264" s="75">
        <v>0.21991250000000001</v>
      </c>
    </row>
    <row r="265" spans="2:6" x14ac:dyDescent="0.3">
      <c r="B265" s="75">
        <v>12</v>
      </c>
      <c r="C265" s="75">
        <v>4</v>
      </c>
      <c r="D265" s="75">
        <v>12.55</v>
      </c>
      <c r="E265" s="75" t="s">
        <v>320</v>
      </c>
      <c r="F265" s="75">
        <v>7.6640849999999996E-2</v>
      </c>
    </row>
    <row r="266" spans="2:6" x14ac:dyDescent="0.3">
      <c r="B266" s="75">
        <v>13</v>
      </c>
      <c r="C266" s="75">
        <v>5</v>
      </c>
      <c r="D266" s="75">
        <v>12.75</v>
      </c>
      <c r="E266" s="75" t="s">
        <v>320</v>
      </c>
      <c r="F266" s="75">
        <v>9.6413869999999999E-2</v>
      </c>
    </row>
    <row r="267" spans="2:6" x14ac:dyDescent="0.3">
      <c r="B267" s="75">
        <v>14</v>
      </c>
      <c r="C267" s="75">
        <v>5</v>
      </c>
      <c r="D267" s="75">
        <v>13.7</v>
      </c>
      <c r="E267" s="75" t="s">
        <v>320</v>
      </c>
      <c r="F267" s="75">
        <v>4.3816939999999999E-2</v>
      </c>
    </row>
    <row r="268" spans="2:6" x14ac:dyDescent="0.3">
      <c r="B268" s="75">
        <v>15</v>
      </c>
      <c r="C268" s="75">
        <v>5</v>
      </c>
      <c r="D268" s="75">
        <v>14.75</v>
      </c>
      <c r="E268" s="75" t="s">
        <v>320</v>
      </c>
      <c r="F268" s="75">
        <v>4.7489820000000002E-2</v>
      </c>
    </row>
    <row r="269" spans="2:6" x14ac:dyDescent="0.3">
      <c r="B269" s="75">
        <v>16</v>
      </c>
      <c r="C269" s="75">
        <v>6</v>
      </c>
      <c r="D269" s="75">
        <v>18</v>
      </c>
      <c r="E269" s="75" t="s">
        <v>320</v>
      </c>
      <c r="F269" s="75">
        <v>5.8365759999999996E-3</v>
      </c>
    </row>
    <row r="270" spans="2:6" x14ac:dyDescent="0.3">
      <c r="B270" s="75">
        <v>17</v>
      </c>
      <c r="C270" s="75">
        <v>7</v>
      </c>
      <c r="D270" s="75">
        <v>13.2</v>
      </c>
      <c r="E270" s="75" t="s">
        <v>320</v>
      </c>
      <c r="F270" s="75">
        <v>0.1069959</v>
      </c>
    </row>
    <row r="271" spans="2:6" x14ac:dyDescent="0.3">
      <c r="B271" s="75">
        <v>18</v>
      </c>
      <c r="C271" s="75">
        <v>7</v>
      </c>
      <c r="D271" s="75">
        <v>14.25</v>
      </c>
      <c r="E271" s="75" t="s">
        <v>320</v>
      </c>
      <c r="F271" s="75">
        <v>9.4626559999999998E-2</v>
      </c>
    </row>
    <row r="272" spans="2:6" x14ac:dyDescent="0.3">
      <c r="B272" s="75">
        <v>19</v>
      </c>
      <c r="C272" s="75">
        <v>7</v>
      </c>
      <c r="D272" s="75">
        <v>15.3</v>
      </c>
      <c r="E272" s="75" t="s">
        <v>320</v>
      </c>
      <c r="F272" s="75">
        <v>1.459035E-2</v>
      </c>
    </row>
    <row r="273" spans="2:6" x14ac:dyDescent="0.3">
      <c r="B273" s="75">
        <v>20</v>
      </c>
      <c r="C273" s="75">
        <v>8</v>
      </c>
      <c r="D273" s="75">
        <v>12.95</v>
      </c>
      <c r="E273" s="75" t="s">
        <v>319</v>
      </c>
      <c r="F273" s="75">
        <v>0.19446430000000001</v>
      </c>
    </row>
    <row r="274" spans="2:6" x14ac:dyDescent="0.3">
      <c r="B274" s="75">
        <v>21</v>
      </c>
      <c r="C274" s="75">
        <v>9</v>
      </c>
      <c r="D274" s="75">
        <v>9.6999999999999993</v>
      </c>
      <c r="E274" s="75" t="s">
        <v>320</v>
      </c>
      <c r="F274" s="75">
        <v>3.1367630000000001E-2</v>
      </c>
    </row>
    <row r="275" spans="2:6" x14ac:dyDescent="0.3">
      <c r="B275" s="75">
        <v>22</v>
      </c>
      <c r="C275" s="75">
        <v>10</v>
      </c>
      <c r="D275" s="75">
        <v>16.2</v>
      </c>
      <c r="E275" s="75" t="s">
        <v>320</v>
      </c>
      <c r="F275" s="75">
        <v>1.7823640000000002E-2</v>
      </c>
    </row>
    <row r="276" spans="2:6" x14ac:dyDescent="0.3">
      <c r="B276" s="75">
        <v>23</v>
      </c>
      <c r="C276" s="75">
        <v>10</v>
      </c>
      <c r="D276" s="75">
        <v>17.2</v>
      </c>
      <c r="E276" s="75" t="s">
        <v>320</v>
      </c>
      <c r="F276" s="75">
        <v>1.198157E-2</v>
      </c>
    </row>
    <row r="277" spans="2:6" x14ac:dyDescent="0.3">
      <c r="B277" s="75">
        <v>24</v>
      </c>
      <c r="C277" s="75">
        <v>10</v>
      </c>
      <c r="D277" s="75">
        <v>18.3</v>
      </c>
      <c r="E277" s="75" t="s">
        <v>320</v>
      </c>
      <c r="F277" s="75">
        <v>-2.3527630000000001E-2</v>
      </c>
    </row>
    <row r="278" spans="2:6" x14ac:dyDescent="0.3">
      <c r="B278" s="75">
        <v>25</v>
      </c>
      <c r="C278" s="75">
        <v>11</v>
      </c>
      <c r="D278" s="75">
        <v>13.1</v>
      </c>
      <c r="E278" s="75" t="s">
        <v>319</v>
      </c>
      <c r="F278" s="75">
        <v>1.8950439999999999E-2</v>
      </c>
    </row>
    <row r="279" spans="2:6" x14ac:dyDescent="0.3">
      <c r="B279" s="75">
        <v>26</v>
      </c>
      <c r="C279" s="75">
        <v>11</v>
      </c>
      <c r="D279" s="75">
        <v>14.1</v>
      </c>
      <c r="E279" s="75" t="s">
        <v>319</v>
      </c>
      <c r="F279" s="75">
        <v>7.4391990000000005E-2</v>
      </c>
    </row>
    <row r="280" spans="2:6" x14ac:dyDescent="0.3">
      <c r="B280" s="75">
        <v>27</v>
      </c>
      <c r="C280" s="75">
        <v>11</v>
      </c>
      <c r="D280" s="75">
        <v>15.1</v>
      </c>
      <c r="E280" s="75" t="s">
        <v>319</v>
      </c>
      <c r="F280" s="75">
        <v>5.7256990000000001E-2</v>
      </c>
    </row>
    <row r="281" spans="2:6" x14ac:dyDescent="0.3">
      <c r="B281" s="75">
        <v>28</v>
      </c>
      <c r="C281" s="75">
        <v>12</v>
      </c>
      <c r="D281" s="75">
        <v>16.2</v>
      </c>
      <c r="E281" s="75" t="s">
        <v>320</v>
      </c>
      <c r="F281" s="75">
        <v>3.6529680000000002E-2</v>
      </c>
    </row>
    <row r="282" spans="2:6" x14ac:dyDescent="0.3">
      <c r="B282" s="75">
        <v>29</v>
      </c>
      <c r="C282" s="75">
        <v>12</v>
      </c>
      <c r="D282" s="75">
        <v>17.75</v>
      </c>
      <c r="E282" s="75" t="s">
        <v>320</v>
      </c>
      <c r="F282" s="75">
        <v>1.4684289999999999E-2</v>
      </c>
    </row>
    <row r="283" spans="2:6" x14ac:dyDescent="0.3">
      <c r="B283" s="75">
        <v>30</v>
      </c>
      <c r="C283" s="75">
        <v>13</v>
      </c>
      <c r="D283" s="75">
        <v>12.6</v>
      </c>
      <c r="E283" s="75" t="s">
        <v>320</v>
      </c>
      <c r="F283" s="75">
        <v>0.1756374</v>
      </c>
    </row>
    <row r="284" spans="2:6" x14ac:dyDescent="0.3">
      <c r="B284" s="75">
        <v>31</v>
      </c>
      <c r="C284" s="75">
        <v>13</v>
      </c>
      <c r="D284" s="75">
        <v>14.15</v>
      </c>
      <c r="E284" s="75" t="s">
        <v>320</v>
      </c>
      <c r="F284" s="75">
        <v>7.0567989999999997E-2</v>
      </c>
    </row>
    <row r="285" spans="2:6" x14ac:dyDescent="0.3">
      <c r="B285" s="75">
        <v>32</v>
      </c>
      <c r="C285" s="75">
        <v>17</v>
      </c>
      <c r="D285" s="75">
        <v>16</v>
      </c>
      <c r="E285" s="75" t="s">
        <v>320</v>
      </c>
      <c r="F285" s="75">
        <v>3.7678209999999997E-2</v>
      </c>
    </row>
    <row r="286" spans="2:6" x14ac:dyDescent="0.3">
      <c r="B286" s="75">
        <v>33</v>
      </c>
      <c r="C286" s="75">
        <v>18</v>
      </c>
      <c r="D286" s="75">
        <v>14.5</v>
      </c>
      <c r="E286" s="75" t="s">
        <v>320</v>
      </c>
      <c r="F286" s="75">
        <v>1.7970400000000001E-2</v>
      </c>
    </row>
    <row r="287" spans="2:6" x14ac:dyDescent="0.3">
      <c r="B287" s="75">
        <v>34</v>
      </c>
      <c r="C287" s="75">
        <v>19</v>
      </c>
      <c r="D287" s="75">
        <v>11.7</v>
      </c>
      <c r="E287" s="75" t="s">
        <v>319</v>
      </c>
      <c r="F287" s="75">
        <v>-6.0975609999999996E-3</v>
      </c>
    </row>
    <row r="288" spans="2:6" x14ac:dyDescent="0.3">
      <c r="B288" s="75">
        <v>35</v>
      </c>
      <c r="C288" s="75">
        <v>20</v>
      </c>
      <c r="D288" s="75">
        <v>21.4</v>
      </c>
      <c r="E288" s="75" t="s">
        <v>320</v>
      </c>
      <c r="F288" s="75">
        <v>-3.1559959999999998E-2</v>
      </c>
    </row>
    <row r="289" spans="2:6" x14ac:dyDescent="0.3">
      <c r="B289" s="75">
        <v>36</v>
      </c>
      <c r="C289" s="75">
        <v>20</v>
      </c>
      <c r="D289" s="75">
        <v>22.4</v>
      </c>
      <c r="E289" s="75" t="s">
        <v>320</v>
      </c>
      <c r="F289" s="75">
        <v>6.5176909999999999E-3</v>
      </c>
    </row>
    <row r="290" spans="2:6" x14ac:dyDescent="0.3">
      <c r="B290" s="75">
        <v>37</v>
      </c>
      <c r="C290" s="75">
        <v>21</v>
      </c>
      <c r="D290" s="75">
        <v>18.8</v>
      </c>
      <c r="E290" s="75" t="s">
        <v>320</v>
      </c>
      <c r="F290" s="75">
        <v>1.0829210000000001E-2</v>
      </c>
    </row>
    <row r="291" spans="2:6" x14ac:dyDescent="0.3">
      <c r="B291" s="75">
        <v>38</v>
      </c>
      <c r="C291" s="75">
        <v>22</v>
      </c>
      <c r="D291" s="75">
        <v>15.05</v>
      </c>
      <c r="E291" s="75" t="s">
        <v>320</v>
      </c>
      <c r="F291" s="75">
        <v>3.4203419999999998E-2</v>
      </c>
    </row>
    <row r="292" spans="2:6" x14ac:dyDescent="0.3">
      <c r="B292" s="75">
        <v>39</v>
      </c>
      <c r="C292" s="75">
        <v>22</v>
      </c>
      <c r="D292" s="75">
        <v>16.399999999999999</v>
      </c>
      <c r="E292" s="75" t="s">
        <v>320</v>
      </c>
      <c r="F292" s="75">
        <v>-1.669847E-2</v>
      </c>
    </row>
    <row r="293" spans="2:6" x14ac:dyDescent="0.3">
      <c r="B293" s="75">
        <v>40</v>
      </c>
      <c r="C293" s="75">
        <v>23</v>
      </c>
      <c r="D293" s="75">
        <v>12.65</v>
      </c>
      <c r="E293" s="75" t="s">
        <v>320</v>
      </c>
      <c r="F293" s="75">
        <v>8.9869279999999996E-2</v>
      </c>
    </row>
    <row r="294" spans="2:6" x14ac:dyDescent="0.3">
      <c r="B294" s="75">
        <v>41</v>
      </c>
      <c r="C294" s="75">
        <v>23</v>
      </c>
      <c r="D294" s="75">
        <v>14.2</v>
      </c>
      <c r="E294" s="75" t="s">
        <v>320</v>
      </c>
      <c r="F294" s="75">
        <v>4.6471600000000002E-2</v>
      </c>
    </row>
    <row r="295" spans="2:6" x14ac:dyDescent="0.3">
      <c r="B295" s="75">
        <v>42</v>
      </c>
      <c r="C295" s="75">
        <v>24</v>
      </c>
      <c r="D295" s="75">
        <v>15.3</v>
      </c>
      <c r="E295" s="75" t="s">
        <v>319</v>
      </c>
      <c r="F295" s="75">
        <v>5.9318790000000003E-2</v>
      </c>
    </row>
    <row r="296" spans="2:6" x14ac:dyDescent="0.3">
      <c r="B296" s="75">
        <v>43</v>
      </c>
      <c r="C296" s="75">
        <v>24</v>
      </c>
      <c r="D296" s="75">
        <v>16.2</v>
      </c>
      <c r="E296" s="75" t="s">
        <v>319</v>
      </c>
      <c r="F296" s="75">
        <v>1.4290819999999999E-2</v>
      </c>
    </row>
    <row r="297" spans="2:6" x14ac:dyDescent="0.3">
      <c r="B297" s="75">
        <v>44</v>
      </c>
      <c r="C297" s="75">
        <v>24</v>
      </c>
      <c r="D297" s="75">
        <v>17.149999999999999</v>
      </c>
      <c r="E297" s="75" t="s">
        <v>319</v>
      </c>
      <c r="F297" s="75">
        <v>4.2507969999999999E-2</v>
      </c>
    </row>
    <row r="298" spans="2:6" x14ac:dyDescent="0.3">
      <c r="B298" s="75">
        <v>45</v>
      </c>
      <c r="C298" s="75">
        <v>25</v>
      </c>
      <c r="D298" s="75">
        <v>10.95</v>
      </c>
      <c r="E298" s="75" t="s">
        <v>320</v>
      </c>
      <c r="F298" s="75">
        <v>2.8998119999999999E-2</v>
      </c>
    </row>
    <row r="299" spans="2:6" x14ac:dyDescent="0.3">
      <c r="B299" s="75">
        <v>46</v>
      </c>
      <c r="C299" s="75">
        <v>25</v>
      </c>
      <c r="D299" s="75">
        <v>12</v>
      </c>
      <c r="E299" s="75" t="s">
        <v>320</v>
      </c>
      <c r="F299" s="75">
        <v>0.1159196</v>
      </c>
    </row>
    <row r="300" spans="2:6" x14ac:dyDescent="0.3">
      <c r="B300" s="75">
        <v>47</v>
      </c>
      <c r="C300" s="75">
        <v>25</v>
      </c>
      <c r="D300" s="75">
        <v>12.95</v>
      </c>
      <c r="E300" s="75" t="s">
        <v>320</v>
      </c>
      <c r="F300" s="75">
        <v>0.1015697</v>
      </c>
    </row>
    <row r="301" spans="2:6" x14ac:dyDescent="0.3">
      <c r="B301" s="75">
        <v>48</v>
      </c>
      <c r="C301" s="75">
        <v>26</v>
      </c>
      <c r="D301" s="75">
        <v>13.3</v>
      </c>
      <c r="E301" s="75" t="s">
        <v>319</v>
      </c>
      <c r="F301" s="75">
        <v>0.1373762</v>
      </c>
    </row>
    <row r="302" spans="2:6" x14ac:dyDescent="0.3">
      <c r="B302" s="75">
        <v>49</v>
      </c>
      <c r="C302" s="75">
        <v>26</v>
      </c>
      <c r="D302" s="75">
        <v>14.3</v>
      </c>
      <c r="E302" s="75" t="s">
        <v>319</v>
      </c>
      <c r="F302" s="75">
        <v>6.4200220000000002E-2</v>
      </c>
    </row>
    <row r="303" spans="2:6" x14ac:dyDescent="0.3">
      <c r="B303" s="75">
        <v>50</v>
      </c>
      <c r="C303" s="75">
        <v>26</v>
      </c>
      <c r="D303" s="75">
        <v>15.3</v>
      </c>
      <c r="E303" s="75" t="s">
        <v>319</v>
      </c>
      <c r="F303" s="75">
        <v>-1.431493E-2</v>
      </c>
    </row>
    <row r="304" spans="2:6" x14ac:dyDescent="0.3">
      <c r="B304" s="75">
        <v>51</v>
      </c>
      <c r="C304" s="75">
        <v>27</v>
      </c>
      <c r="D304" s="75">
        <v>12.3</v>
      </c>
      <c r="E304" s="75" t="s">
        <v>319</v>
      </c>
      <c r="F304" s="75">
        <v>6.7146280000000003E-2</v>
      </c>
    </row>
    <row r="305" spans="2:6" x14ac:dyDescent="0.3">
      <c r="B305" s="75">
        <v>52</v>
      </c>
      <c r="C305" s="75">
        <v>27</v>
      </c>
      <c r="D305" s="75">
        <v>13.3</v>
      </c>
      <c r="E305" s="75" t="s">
        <v>319</v>
      </c>
      <c r="F305" s="75">
        <v>0.14382020000000001</v>
      </c>
    </row>
    <row r="306" spans="2:6" x14ac:dyDescent="0.3">
      <c r="B306" s="75">
        <v>53</v>
      </c>
      <c r="C306" s="75">
        <v>27</v>
      </c>
      <c r="D306" s="75">
        <v>14.3</v>
      </c>
      <c r="E306" s="75" t="s">
        <v>319</v>
      </c>
      <c r="F306" s="75">
        <v>6.6797640000000005E-2</v>
      </c>
    </row>
    <row r="307" spans="2:6" x14ac:dyDescent="0.3">
      <c r="B307" s="75">
        <v>54</v>
      </c>
      <c r="C307" s="75">
        <v>28</v>
      </c>
      <c r="D307" s="75">
        <v>20.2</v>
      </c>
      <c r="E307" s="75" t="s">
        <v>320</v>
      </c>
      <c r="F307" s="75">
        <v>3.9717559999999999E-3</v>
      </c>
    </row>
    <row r="308" spans="2:6" x14ac:dyDescent="0.3">
      <c r="B308" s="75">
        <v>55</v>
      </c>
      <c r="C308" s="75">
        <v>29</v>
      </c>
      <c r="D308" s="75">
        <v>24.3</v>
      </c>
      <c r="E308" s="75" t="s">
        <v>320</v>
      </c>
      <c r="F308" s="75">
        <v>-1.6955540000000002E-2</v>
      </c>
    </row>
    <row r="309" spans="2:6" x14ac:dyDescent="0.3">
      <c r="B309" s="75">
        <v>56</v>
      </c>
      <c r="C309" s="75">
        <v>29</v>
      </c>
      <c r="D309" s="75">
        <v>25.55</v>
      </c>
      <c r="E309" s="75" t="s">
        <v>320</v>
      </c>
      <c r="F309" s="75">
        <v>9.4674560000000008E-3</v>
      </c>
    </row>
    <row r="310" spans="2:6" x14ac:dyDescent="0.3">
      <c r="B310" s="75">
        <v>57</v>
      </c>
      <c r="C310" s="75">
        <v>30</v>
      </c>
      <c r="D310" s="75">
        <v>23.9</v>
      </c>
      <c r="E310" s="75" t="s">
        <v>319</v>
      </c>
      <c r="F310" s="75">
        <v>2.0676690000000001E-2</v>
      </c>
    </row>
    <row r="311" spans="2:6" x14ac:dyDescent="0.3">
      <c r="B311" s="75">
        <v>58</v>
      </c>
      <c r="C311" s="75">
        <v>31</v>
      </c>
      <c r="D311" s="75">
        <v>16.100000000000001</v>
      </c>
      <c r="E311" s="75" t="s">
        <v>319</v>
      </c>
      <c r="F311" s="75">
        <v>3.7805659999999998E-2</v>
      </c>
    </row>
    <row r="312" spans="2:6" x14ac:dyDescent="0.3">
      <c r="B312" s="75">
        <v>59</v>
      </c>
      <c r="C312" s="75">
        <v>31</v>
      </c>
      <c r="D312" s="75">
        <v>17.25</v>
      </c>
      <c r="E312" s="75" t="s">
        <v>319</v>
      </c>
      <c r="F312" s="75">
        <v>-3.94527E-2</v>
      </c>
    </row>
    <row r="313" spans="2:6" x14ac:dyDescent="0.3">
      <c r="B313" s="75">
        <v>60</v>
      </c>
      <c r="C313" s="75">
        <v>31</v>
      </c>
      <c r="D313" s="75">
        <v>18.3</v>
      </c>
      <c r="E313" s="75" t="s">
        <v>319</v>
      </c>
      <c r="F313" s="75">
        <v>2.413127E-2</v>
      </c>
    </row>
    <row r="314" spans="2:6" x14ac:dyDescent="0.3">
      <c r="B314" s="75">
        <v>61</v>
      </c>
      <c r="C314" s="75">
        <v>32</v>
      </c>
      <c r="D314" s="75">
        <v>11.85</v>
      </c>
      <c r="E314" s="75" t="s">
        <v>319</v>
      </c>
      <c r="F314" s="75">
        <v>3.3402099999999997E-2</v>
      </c>
    </row>
    <row r="315" spans="2:6" x14ac:dyDescent="0.3">
      <c r="B315" s="75">
        <v>62</v>
      </c>
      <c r="C315" s="75">
        <v>32</v>
      </c>
      <c r="D315" s="75">
        <v>13.05</v>
      </c>
      <c r="E315" s="75" t="s">
        <v>319</v>
      </c>
      <c r="F315" s="75">
        <v>7.5664850000000006E-2</v>
      </c>
    </row>
    <row r="316" spans="2:6" x14ac:dyDescent="0.3">
      <c r="B316" s="75">
        <v>63</v>
      </c>
      <c r="C316" s="75">
        <v>32</v>
      </c>
      <c r="D316" s="75">
        <v>14.05</v>
      </c>
      <c r="E316" s="75" t="s">
        <v>319</v>
      </c>
      <c r="F316" s="75">
        <v>0.15568109999999999</v>
      </c>
    </row>
    <row r="317" spans="2:6" x14ac:dyDescent="0.3">
      <c r="B317" s="75">
        <v>64</v>
      </c>
      <c r="C317" s="75">
        <v>33</v>
      </c>
      <c r="D317" s="75">
        <v>11.15</v>
      </c>
      <c r="E317" s="75" t="s">
        <v>319</v>
      </c>
      <c r="F317" s="75">
        <v>4.0067810000000002E-2</v>
      </c>
    </row>
    <row r="318" spans="2:6" x14ac:dyDescent="0.3">
      <c r="B318" s="75">
        <v>65</v>
      </c>
      <c r="C318" s="75">
        <v>33</v>
      </c>
      <c r="D318" s="75">
        <v>12.1</v>
      </c>
      <c r="E318" s="75" t="s">
        <v>319</v>
      </c>
      <c r="F318" s="75">
        <v>5.8902280000000001E-2</v>
      </c>
    </row>
    <row r="319" spans="2:6" x14ac:dyDescent="0.3">
      <c r="B319" s="75">
        <v>66</v>
      </c>
      <c r="C319" s="75">
        <v>33</v>
      </c>
      <c r="D319" s="75">
        <v>13.1</v>
      </c>
      <c r="E319" s="75" t="s">
        <v>319</v>
      </c>
      <c r="F319" s="75">
        <v>2.9077120000000001E-2</v>
      </c>
    </row>
    <row r="320" spans="2:6" x14ac:dyDescent="0.3">
      <c r="B320" s="75">
        <v>67</v>
      </c>
      <c r="C320" s="75">
        <v>35</v>
      </c>
      <c r="D320" s="75">
        <v>10.25</v>
      </c>
      <c r="E320" s="75" t="s">
        <v>319</v>
      </c>
      <c r="F320" s="75">
        <v>1.9323669999999999E-3</v>
      </c>
    </row>
    <row r="321" spans="2:6" x14ac:dyDescent="0.3">
      <c r="B321" s="75">
        <v>68</v>
      </c>
      <c r="C321" s="75">
        <v>35</v>
      </c>
      <c r="D321" s="75">
        <v>11.2</v>
      </c>
      <c r="E321" s="75" t="s">
        <v>319</v>
      </c>
      <c r="F321" s="75">
        <v>8.6805560000000007E-3</v>
      </c>
    </row>
    <row r="322" spans="2:6" x14ac:dyDescent="0.3">
      <c r="B322" s="75">
        <v>69</v>
      </c>
      <c r="C322" s="75">
        <v>35</v>
      </c>
      <c r="D322" s="75">
        <v>12.25</v>
      </c>
      <c r="E322" s="75" t="s">
        <v>319</v>
      </c>
      <c r="F322" s="75">
        <v>2.816461E-2</v>
      </c>
    </row>
    <row r="323" spans="2:6" x14ac:dyDescent="0.3">
      <c r="B323" s="75">
        <v>70</v>
      </c>
      <c r="C323" s="75">
        <v>36</v>
      </c>
      <c r="D323" s="75">
        <v>11.4</v>
      </c>
      <c r="E323" s="75" t="s">
        <v>319</v>
      </c>
      <c r="F323" s="75">
        <v>4.5312499999999999E-2</v>
      </c>
    </row>
    <row r="324" spans="2:6" x14ac:dyDescent="0.3">
      <c r="B324" s="75">
        <v>71</v>
      </c>
      <c r="C324" s="75">
        <v>36</v>
      </c>
      <c r="D324" s="75">
        <v>12.5</v>
      </c>
      <c r="E324" s="75" t="s">
        <v>319</v>
      </c>
      <c r="F324" s="75">
        <v>6.7264569999999996E-2</v>
      </c>
    </row>
    <row r="325" spans="2:6" x14ac:dyDescent="0.3">
      <c r="B325" s="75">
        <v>72</v>
      </c>
      <c r="C325" s="75">
        <v>36</v>
      </c>
      <c r="D325" s="75">
        <v>13.5</v>
      </c>
      <c r="E325" s="75" t="s">
        <v>319</v>
      </c>
      <c r="F325" s="75">
        <v>0.1607884</v>
      </c>
    </row>
    <row r="326" spans="2:6" x14ac:dyDescent="0.3">
      <c r="B326" s="75">
        <v>73</v>
      </c>
      <c r="C326" s="75">
        <v>37</v>
      </c>
      <c r="D326" s="75">
        <v>11.05</v>
      </c>
      <c r="E326" s="75" t="s">
        <v>320</v>
      </c>
      <c r="F326" s="75">
        <v>-3.9682540000000002E-2</v>
      </c>
    </row>
    <row r="327" spans="2:6" x14ac:dyDescent="0.3">
      <c r="B327" s="75">
        <v>74</v>
      </c>
      <c r="C327" s="75">
        <v>37</v>
      </c>
      <c r="D327" s="75">
        <v>11.95</v>
      </c>
      <c r="E327" s="75" t="s">
        <v>320</v>
      </c>
      <c r="F327" s="75">
        <v>0.1165981</v>
      </c>
    </row>
    <row r="328" spans="2:6" x14ac:dyDescent="0.3">
      <c r="B328" s="75">
        <v>75</v>
      </c>
      <c r="C328" s="75">
        <v>37</v>
      </c>
      <c r="D328" s="75">
        <v>12.9</v>
      </c>
      <c r="E328" s="75" t="s">
        <v>320</v>
      </c>
      <c r="F328" s="75">
        <v>0.13268160000000001</v>
      </c>
    </row>
    <row r="329" spans="2:6" x14ac:dyDescent="0.3">
      <c r="B329" s="75">
        <v>76</v>
      </c>
      <c r="C329" s="75">
        <v>39</v>
      </c>
      <c r="D329" s="75">
        <v>24.9</v>
      </c>
      <c r="E329" s="75" t="s">
        <v>320</v>
      </c>
      <c r="F329" s="75">
        <v>-4.4365569999999998E-3</v>
      </c>
    </row>
    <row r="330" spans="2:6" x14ac:dyDescent="0.3">
      <c r="B330" s="75">
        <v>77</v>
      </c>
      <c r="C330" s="75">
        <v>40</v>
      </c>
      <c r="D330" s="75">
        <v>19.149999999999999</v>
      </c>
      <c r="E330" s="75" t="s">
        <v>320</v>
      </c>
      <c r="F330" s="75">
        <v>2.6591320000000002E-2</v>
      </c>
    </row>
    <row r="331" spans="2:6" x14ac:dyDescent="0.3">
      <c r="B331" s="75">
        <v>78</v>
      </c>
      <c r="C331" s="75">
        <v>40</v>
      </c>
      <c r="D331" s="75">
        <v>20.25</v>
      </c>
      <c r="E331" s="75" t="s">
        <v>320</v>
      </c>
      <c r="F331" s="75">
        <v>8.0736320000000003E-4</v>
      </c>
    </row>
    <row r="332" spans="2:6" x14ac:dyDescent="0.3">
      <c r="B332" s="75">
        <v>79</v>
      </c>
      <c r="C332" s="75">
        <v>40</v>
      </c>
      <c r="D332" s="75">
        <v>21.3</v>
      </c>
      <c r="E332" s="75" t="s">
        <v>320</v>
      </c>
      <c r="F332" s="75">
        <v>1.0647739999999999E-2</v>
      </c>
    </row>
    <row r="333" spans="2:6" x14ac:dyDescent="0.3">
      <c r="B333" s="75">
        <v>80</v>
      </c>
      <c r="C333" s="75">
        <v>43</v>
      </c>
      <c r="D333" s="75">
        <v>15.7</v>
      </c>
      <c r="E333" s="75" t="s">
        <v>319</v>
      </c>
      <c r="F333" s="75">
        <v>4.1666670000000003E-2</v>
      </c>
    </row>
    <row r="334" spans="2:6" x14ac:dyDescent="0.3">
      <c r="B334" s="75">
        <v>81</v>
      </c>
      <c r="C334" s="75">
        <v>43</v>
      </c>
      <c r="D334" s="75">
        <v>16.7</v>
      </c>
      <c r="E334" s="75" t="s">
        <v>319</v>
      </c>
      <c r="F334" s="75">
        <v>1.727273E-2</v>
      </c>
    </row>
    <row r="335" spans="2:6" x14ac:dyDescent="0.3">
      <c r="B335" s="75">
        <v>82</v>
      </c>
      <c r="C335" s="75">
        <v>43</v>
      </c>
      <c r="D335" s="75">
        <v>17.75</v>
      </c>
      <c r="E335" s="75" t="s">
        <v>319</v>
      </c>
      <c r="F335" s="75">
        <v>-3.2496549999999999E-2</v>
      </c>
    </row>
    <row r="336" spans="2:6" x14ac:dyDescent="0.3">
      <c r="B336" s="75">
        <v>83</v>
      </c>
      <c r="C336" s="75">
        <v>44</v>
      </c>
      <c r="D336" s="75">
        <v>25</v>
      </c>
      <c r="E336" s="75" t="s">
        <v>320</v>
      </c>
      <c r="F336" s="75">
        <v>5.5609760000000001E-2</v>
      </c>
    </row>
    <row r="337" spans="2:6" x14ac:dyDescent="0.3">
      <c r="B337" s="75">
        <v>84</v>
      </c>
      <c r="C337" s="75">
        <v>45</v>
      </c>
      <c r="D337" s="75">
        <v>24.9</v>
      </c>
      <c r="E337" s="75" t="s">
        <v>320</v>
      </c>
      <c r="F337" s="75">
        <v>6.4935059999999996E-3</v>
      </c>
    </row>
    <row r="338" spans="2:6" x14ac:dyDescent="0.3">
      <c r="B338" s="75">
        <v>85</v>
      </c>
      <c r="C338" s="75">
        <v>47</v>
      </c>
      <c r="D338" s="75">
        <v>10.65</v>
      </c>
      <c r="E338" s="75" t="s">
        <v>320</v>
      </c>
      <c r="F338" s="75">
        <v>0.121965</v>
      </c>
    </row>
    <row r="339" spans="2:6" x14ac:dyDescent="0.3">
      <c r="B339" s="75">
        <v>86</v>
      </c>
      <c r="C339" s="75">
        <v>47</v>
      </c>
      <c r="D339" s="75">
        <v>11.7</v>
      </c>
      <c r="E339" s="75" t="s">
        <v>320</v>
      </c>
      <c r="F339" s="75">
        <v>0.16867470000000001</v>
      </c>
    </row>
    <row r="340" spans="2:6" x14ac:dyDescent="0.3">
      <c r="B340" s="75">
        <v>87</v>
      </c>
      <c r="C340" s="75">
        <v>47</v>
      </c>
      <c r="D340" s="75">
        <v>12.7</v>
      </c>
      <c r="E340" s="75" t="s">
        <v>320</v>
      </c>
      <c r="F340" s="75">
        <v>5.7169629999999999E-2</v>
      </c>
    </row>
    <row r="341" spans="2:6" x14ac:dyDescent="0.3">
      <c r="B341" s="75">
        <v>88</v>
      </c>
      <c r="C341" s="75">
        <v>48</v>
      </c>
      <c r="D341" s="75">
        <v>15.1</v>
      </c>
      <c r="E341" s="75" t="s">
        <v>320</v>
      </c>
      <c r="F341" s="75">
        <v>2.956081E-2</v>
      </c>
    </row>
    <row r="342" spans="2:6" x14ac:dyDescent="0.3">
      <c r="B342" s="75">
        <v>89</v>
      </c>
      <c r="C342" s="75">
        <v>48</v>
      </c>
      <c r="D342" s="75">
        <v>16.149999999999999</v>
      </c>
      <c r="E342" s="75" t="s">
        <v>320</v>
      </c>
      <c r="F342" s="75">
        <v>-8.9492129999999993E-3</v>
      </c>
    </row>
    <row r="343" spans="2:6" x14ac:dyDescent="0.3">
      <c r="B343" s="75">
        <v>90</v>
      </c>
      <c r="C343" s="75">
        <v>48</v>
      </c>
      <c r="D343" s="75">
        <v>17.149999999999999</v>
      </c>
      <c r="E343" s="75" t="s">
        <v>320</v>
      </c>
      <c r="F343" s="75">
        <v>-4.326613E-2</v>
      </c>
    </row>
    <row r="344" spans="2:6" x14ac:dyDescent="0.3">
      <c r="B344" s="75">
        <v>91</v>
      </c>
      <c r="C344" s="75">
        <v>49</v>
      </c>
      <c r="D344" s="75">
        <v>14.35</v>
      </c>
      <c r="E344" s="75" t="s">
        <v>320</v>
      </c>
      <c r="F344" s="75">
        <v>6.8288520000000005E-2</v>
      </c>
    </row>
    <row r="345" spans="2:6" x14ac:dyDescent="0.3">
      <c r="B345" s="75">
        <v>92</v>
      </c>
      <c r="C345" s="75">
        <v>49</v>
      </c>
      <c r="D345" s="75">
        <v>15.5</v>
      </c>
      <c r="E345" s="75" t="s">
        <v>320</v>
      </c>
      <c r="F345" s="75">
        <v>2.692868E-2</v>
      </c>
    </row>
    <row r="346" spans="2:6" x14ac:dyDescent="0.3">
      <c r="B346" s="75">
        <v>93</v>
      </c>
      <c r="C346" s="75">
        <v>49</v>
      </c>
      <c r="D346" s="75">
        <v>16.55</v>
      </c>
      <c r="E346" s="75" t="s">
        <v>320</v>
      </c>
      <c r="F346" s="75">
        <v>6.5801840000000002E-3</v>
      </c>
    </row>
    <row r="347" spans="2:6" x14ac:dyDescent="0.3">
      <c r="B347" s="75">
        <v>94</v>
      </c>
      <c r="C347" s="75">
        <v>50</v>
      </c>
      <c r="D347" s="75">
        <v>17.649999999999999</v>
      </c>
      <c r="E347" s="75" t="s">
        <v>319</v>
      </c>
      <c r="F347" s="75">
        <v>5.743525E-2</v>
      </c>
    </row>
    <row r="348" spans="2:6" x14ac:dyDescent="0.3">
      <c r="B348" s="75">
        <v>95</v>
      </c>
      <c r="C348" s="75">
        <v>50</v>
      </c>
      <c r="D348" s="75">
        <v>18.649999999999999</v>
      </c>
      <c r="E348" s="75" t="s">
        <v>319</v>
      </c>
      <c r="F348" s="75">
        <v>6.8242750000000005E-2</v>
      </c>
    </row>
    <row r="349" spans="2:6" x14ac:dyDescent="0.3">
      <c r="B349" s="75">
        <v>96</v>
      </c>
      <c r="C349" s="75">
        <v>50</v>
      </c>
      <c r="D349" s="75">
        <v>19.7</v>
      </c>
      <c r="E349" s="75" t="s">
        <v>319</v>
      </c>
      <c r="F349" s="75">
        <v>1.246883E-2</v>
      </c>
    </row>
    <row r="350" spans="2:6" x14ac:dyDescent="0.3">
      <c r="B350" s="75">
        <v>97</v>
      </c>
      <c r="C350" s="75">
        <v>51</v>
      </c>
      <c r="D350" s="75">
        <v>10.6</v>
      </c>
      <c r="E350" s="75" t="s">
        <v>319</v>
      </c>
      <c r="F350" s="75">
        <v>1.4836800000000001E-2</v>
      </c>
    </row>
    <row r="351" spans="2:6" x14ac:dyDescent="0.3">
      <c r="B351" s="75">
        <v>98</v>
      </c>
      <c r="C351" s="75">
        <v>51</v>
      </c>
      <c r="D351" s="75">
        <v>11.7</v>
      </c>
      <c r="E351" s="75" t="s">
        <v>319</v>
      </c>
      <c r="F351" s="75">
        <v>3.2069970000000003E-2</v>
      </c>
    </row>
    <row r="352" spans="2:6" x14ac:dyDescent="0.3">
      <c r="B352" s="75">
        <v>99</v>
      </c>
      <c r="C352" s="75">
        <v>51</v>
      </c>
      <c r="D352" s="75">
        <v>12.75</v>
      </c>
      <c r="E352" s="75" t="s">
        <v>319</v>
      </c>
      <c r="F352" s="75">
        <v>2.1828449999999999E-2</v>
      </c>
    </row>
    <row r="353" spans="2:6" x14ac:dyDescent="0.3">
      <c r="B353" s="75">
        <v>100</v>
      </c>
      <c r="C353" s="75">
        <v>52</v>
      </c>
      <c r="D353" s="75">
        <v>14</v>
      </c>
      <c r="E353" s="75" t="s">
        <v>319</v>
      </c>
      <c r="F353" s="75">
        <v>4.8502139999999999E-2</v>
      </c>
    </row>
    <row r="354" spans="2:6" x14ac:dyDescent="0.3">
      <c r="B354" s="75">
        <v>101</v>
      </c>
      <c r="C354" s="75">
        <v>53</v>
      </c>
      <c r="D354" s="75">
        <v>10.15</v>
      </c>
      <c r="E354" s="75" t="s">
        <v>319</v>
      </c>
      <c r="F354" s="75">
        <v>5.9799379999999999E-2</v>
      </c>
    </row>
    <row r="355" spans="2:6" x14ac:dyDescent="0.3">
      <c r="B355" s="75">
        <v>102</v>
      </c>
      <c r="C355" s="75">
        <v>53</v>
      </c>
      <c r="D355" s="75">
        <v>11.1</v>
      </c>
      <c r="E355" s="75" t="s">
        <v>319</v>
      </c>
      <c r="F355" s="75">
        <v>0.1186161</v>
      </c>
    </row>
    <row r="356" spans="2:6" x14ac:dyDescent="0.3">
      <c r="B356" s="75">
        <v>103</v>
      </c>
      <c r="C356" s="75">
        <v>53</v>
      </c>
      <c r="D356" s="75">
        <v>12.1</v>
      </c>
      <c r="E356" s="75" t="s">
        <v>319</v>
      </c>
      <c r="F356" s="75">
        <v>0.1119293</v>
      </c>
    </row>
    <row r="357" spans="2:6" x14ac:dyDescent="0.3">
      <c r="B357" s="75">
        <v>104</v>
      </c>
      <c r="C357" s="75">
        <v>54</v>
      </c>
      <c r="D357" s="75">
        <v>14.9</v>
      </c>
      <c r="E357" s="75" t="s">
        <v>319</v>
      </c>
      <c r="F357" s="75">
        <v>0.1029359</v>
      </c>
    </row>
    <row r="358" spans="2:6" x14ac:dyDescent="0.3">
      <c r="B358" s="75">
        <v>105</v>
      </c>
      <c r="C358" s="75">
        <v>54</v>
      </c>
      <c r="D358" s="75">
        <v>15.95</v>
      </c>
      <c r="E358" s="75" t="s">
        <v>319</v>
      </c>
      <c r="F358" s="75">
        <v>0.1359677</v>
      </c>
    </row>
    <row r="359" spans="2:6" x14ac:dyDescent="0.3">
      <c r="B359" s="75">
        <v>106</v>
      </c>
      <c r="C359" s="75">
        <v>54</v>
      </c>
      <c r="D359" s="75">
        <v>17.149999999999999</v>
      </c>
      <c r="E359" s="75" t="s">
        <v>319</v>
      </c>
      <c r="F359" s="75">
        <v>4.1453719999999999E-2</v>
      </c>
    </row>
    <row r="360" spans="2:6" x14ac:dyDescent="0.3">
      <c r="B360" s="75">
        <v>107</v>
      </c>
      <c r="C360" s="75">
        <v>55</v>
      </c>
      <c r="D360" s="75">
        <v>17.2</v>
      </c>
      <c r="E360" s="75" t="s">
        <v>320</v>
      </c>
      <c r="F360" s="75">
        <v>1.9409939999999999E-3</v>
      </c>
    </row>
    <row r="361" spans="2:6" x14ac:dyDescent="0.3">
      <c r="B361" s="75">
        <v>108</v>
      </c>
      <c r="C361" s="75">
        <v>55</v>
      </c>
      <c r="D361" s="75">
        <v>18.399999999999999</v>
      </c>
      <c r="E361" s="75" t="s">
        <v>320</v>
      </c>
      <c r="F361" s="75">
        <v>-1.8066849999999999E-3</v>
      </c>
    </row>
    <row r="362" spans="2:6" x14ac:dyDescent="0.3">
      <c r="B362" s="75">
        <v>109</v>
      </c>
      <c r="C362" s="75">
        <v>55</v>
      </c>
      <c r="D362" s="75">
        <v>19.45</v>
      </c>
      <c r="E362" s="75" t="s">
        <v>320</v>
      </c>
      <c r="F362" s="75">
        <v>3.0440149999999999E-2</v>
      </c>
    </row>
    <row r="363" spans="2:6" x14ac:dyDescent="0.3">
      <c r="B363" s="75">
        <v>110</v>
      </c>
      <c r="C363" s="75">
        <v>56</v>
      </c>
      <c r="D363" s="75">
        <v>10.65</v>
      </c>
      <c r="E363" s="75" t="s">
        <v>319</v>
      </c>
      <c r="F363" s="75">
        <v>2.5386849999999999E-2</v>
      </c>
    </row>
    <row r="364" spans="2:6" x14ac:dyDescent="0.3">
      <c r="B364" s="75">
        <v>111</v>
      </c>
      <c r="C364" s="75">
        <v>56</v>
      </c>
      <c r="D364" s="75">
        <v>11.65</v>
      </c>
      <c r="E364" s="75" t="s">
        <v>319</v>
      </c>
      <c r="F364" s="75">
        <v>1.868622E-2</v>
      </c>
    </row>
    <row r="365" spans="2:6" x14ac:dyDescent="0.3">
      <c r="B365" s="75">
        <v>112</v>
      </c>
      <c r="C365" s="75">
        <v>56</v>
      </c>
      <c r="D365" s="75">
        <v>12.6</v>
      </c>
      <c r="E365" s="75" t="s">
        <v>319</v>
      </c>
      <c r="F365" s="75">
        <v>6.6157759999999996E-2</v>
      </c>
    </row>
    <row r="366" spans="2:6" x14ac:dyDescent="0.3">
      <c r="B366" s="75">
        <v>113</v>
      </c>
      <c r="C366" s="75">
        <v>57</v>
      </c>
      <c r="D366" s="75">
        <v>16</v>
      </c>
      <c r="E366" s="75" t="s">
        <v>319</v>
      </c>
      <c r="F366" s="75">
        <v>5.4179570000000003E-2</v>
      </c>
    </row>
    <row r="367" spans="2:6" x14ac:dyDescent="0.3">
      <c r="B367" s="75">
        <v>114</v>
      </c>
      <c r="C367" s="75">
        <v>57</v>
      </c>
      <c r="D367" s="75">
        <v>17</v>
      </c>
      <c r="E367" s="75" t="s">
        <v>319</v>
      </c>
      <c r="F367" s="75">
        <v>0.1013216</v>
      </c>
    </row>
    <row r="368" spans="2:6" x14ac:dyDescent="0.3">
      <c r="B368" s="75">
        <v>115</v>
      </c>
      <c r="C368" s="75">
        <v>57</v>
      </c>
      <c r="D368" s="75">
        <v>18</v>
      </c>
      <c r="E368" s="75" t="s">
        <v>319</v>
      </c>
      <c r="F368" s="75">
        <v>6.1333329999999998E-2</v>
      </c>
    </row>
    <row r="369" spans="2:6" x14ac:dyDescent="0.3">
      <c r="B369" s="75">
        <v>116</v>
      </c>
      <c r="C369" s="75">
        <v>58</v>
      </c>
      <c r="D369" s="75">
        <v>13.9</v>
      </c>
      <c r="E369" s="75" t="s">
        <v>319</v>
      </c>
      <c r="F369" s="75">
        <v>-2.476474E-2</v>
      </c>
    </row>
    <row r="370" spans="2:6" x14ac:dyDescent="0.3">
      <c r="B370" s="75">
        <v>117</v>
      </c>
      <c r="C370" s="75">
        <v>58</v>
      </c>
      <c r="D370" s="75">
        <v>14.95</v>
      </c>
      <c r="E370" s="75" t="s">
        <v>319</v>
      </c>
      <c r="F370" s="75">
        <v>2.2120130000000002E-2</v>
      </c>
    </row>
    <row r="371" spans="2:6" x14ac:dyDescent="0.3">
      <c r="B371" s="75">
        <v>118</v>
      </c>
      <c r="C371" s="75">
        <v>58</v>
      </c>
      <c r="D371" s="75">
        <v>15.9</v>
      </c>
      <c r="E371" s="75" t="s">
        <v>319</v>
      </c>
      <c r="F371" s="75">
        <v>9.0090089999999998E-2</v>
      </c>
    </row>
    <row r="372" spans="2:6" x14ac:dyDescent="0.3">
      <c r="B372" s="75">
        <v>119</v>
      </c>
      <c r="C372" s="75">
        <v>59</v>
      </c>
      <c r="D372" s="75">
        <v>11.7</v>
      </c>
      <c r="E372" s="75" t="s">
        <v>319</v>
      </c>
      <c r="F372" s="75">
        <v>1.77305E-2</v>
      </c>
    </row>
    <row r="373" spans="2:6" x14ac:dyDescent="0.3">
      <c r="B373" s="75">
        <v>120</v>
      </c>
      <c r="C373" s="75">
        <v>59</v>
      </c>
      <c r="D373" s="75">
        <v>12.7</v>
      </c>
      <c r="E373" s="75" t="s">
        <v>319</v>
      </c>
      <c r="F373" s="75">
        <v>-1.219512E-2</v>
      </c>
    </row>
    <row r="374" spans="2:6" x14ac:dyDescent="0.3">
      <c r="B374" s="75">
        <v>121</v>
      </c>
      <c r="C374" s="75">
        <v>59</v>
      </c>
      <c r="D374" s="75">
        <v>13.75</v>
      </c>
      <c r="E374" s="75" t="s">
        <v>319</v>
      </c>
      <c r="F374" s="75">
        <v>-3.20667E-3</v>
      </c>
    </row>
    <row r="375" spans="2:6" x14ac:dyDescent="0.3">
      <c r="B375" s="75">
        <v>122</v>
      </c>
      <c r="C375" s="75">
        <v>60</v>
      </c>
      <c r="D375" s="75">
        <v>23.3</v>
      </c>
      <c r="E375" s="75" t="s">
        <v>320</v>
      </c>
      <c r="F375" s="75">
        <v>-5.4585150000000004E-4</v>
      </c>
    </row>
    <row r="376" spans="2:6" x14ac:dyDescent="0.3">
      <c r="B376" s="75">
        <v>123</v>
      </c>
      <c r="C376" s="75">
        <v>60</v>
      </c>
      <c r="D376" s="75">
        <v>24.7</v>
      </c>
      <c r="E376" s="75" t="s">
        <v>320</v>
      </c>
      <c r="F376" s="75">
        <v>7.2843819999999998E-3</v>
      </c>
    </row>
    <row r="377" spans="2:6" x14ac:dyDescent="0.3">
      <c r="B377" s="75">
        <v>124</v>
      </c>
      <c r="C377" s="75">
        <v>61</v>
      </c>
      <c r="D377" s="75">
        <v>13.1</v>
      </c>
      <c r="E377" s="75" t="s">
        <v>320</v>
      </c>
      <c r="F377" s="75">
        <v>4.2918449999999997E-2</v>
      </c>
    </row>
    <row r="378" spans="2:6" x14ac:dyDescent="0.3">
      <c r="B378" s="75">
        <v>125</v>
      </c>
      <c r="C378" s="75">
        <v>62</v>
      </c>
      <c r="D378" s="75">
        <v>9.8000000000000007</v>
      </c>
      <c r="E378" s="75" t="s">
        <v>319</v>
      </c>
      <c r="F378" s="75">
        <v>6.5459610000000001E-2</v>
      </c>
    </row>
    <row r="379" spans="2:6" x14ac:dyDescent="0.3">
      <c r="B379" s="75">
        <v>126</v>
      </c>
      <c r="C379" s="75">
        <v>62</v>
      </c>
      <c r="D379" s="75">
        <v>10.85</v>
      </c>
      <c r="E379" s="75" t="s">
        <v>319</v>
      </c>
      <c r="F379" s="75">
        <v>3.0897210000000001E-2</v>
      </c>
    </row>
    <row r="380" spans="2:6" x14ac:dyDescent="0.3">
      <c r="B380" s="75">
        <v>127</v>
      </c>
      <c r="C380" s="75">
        <v>62</v>
      </c>
      <c r="D380" s="75">
        <v>11.9</v>
      </c>
      <c r="E380" s="75" t="s">
        <v>319</v>
      </c>
      <c r="F380" s="75">
        <v>9.6080910000000005E-2</v>
      </c>
    </row>
    <row r="381" spans="2:6" x14ac:dyDescent="0.3">
      <c r="B381" s="75">
        <v>128</v>
      </c>
      <c r="C381" s="75">
        <v>63</v>
      </c>
      <c r="D381" s="75">
        <v>11.05</v>
      </c>
      <c r="E381" s="75" t="s">
        <v>320</v>
      </c>
      <c r="F381" s="75">
        <v>0.10407520000000001</v>
      </c>
    </row>
    <row r="382" spans="2:6" x14ac:dyDescent="0.3">
      <c r="B382" s="75">
        <v>129</v>
      </c>
      <c r="C382" s="75">
        <v>63</v>
      </c>
      <c r="D382" s="75">
        <v>12.15</v>
      </c>
      <c r="E382" s="75" t="s">
        <v>320</v>
      </c>
      <c r="F382" s="75">
        <v>0.1361386</v>
      </c>
    </row>
    <row r="383" spans="2:6" x14ac:dyDescent="0.3">
      <c r="B383" s="75">
        <v>130</v>
      </c>
      <c r="C383" s="75">
        <v>63</v>
      </c>
      <c r="D383" s="75">
        <v>13.25</v>
      </c>
      <c r="E383" s="75" t="s">
        <v>320</v>
      </c>
      <c r="F383" s="75">
        <v>5.2842739999999999E-2</v>
      </c>
    </row>
    <row r="384" spans="2:6" x14ac:dyDescent="0.3">
      <c r="B384" s="75">
        <v>131</v>
      </c>
      <c r="C384" s="75">
        <v>64</v>
      </c>
      <c r="D384" s="75">
        <v>14.25</v>
      </c>
      <c r="E384" s="75" t="s">
        <v>320</v>
      </c>
      <c r="F384" s="75">
        <v>6.145142E-2</v>
      </c>
    </row>
    <row r="385" spans="2:6" x14ac:dyDescent="0.3">
      <c r="B385" s="75">
        <v>132</v>
      </c>
      <c r="C385" s="75">
        <v>64</v>
      </c>
      <c r="D385" s="75">
        <v>15.4</v>
      </c>
      <c r="E385" s="75" t="s">
        <v>320</v>
      </c>
      <c r="F385" s="75">
        <v>1.088777E-2</v>
      </c>
    </row>
    <row r="386" spans="2:6" x14ac:dyDescent="0.3">
      <c r="B386" s="75">
        <v>133</v>
      </c>
      <c r="C386" s="75">
        <v>64</v>
      </c>
      <c r="D386" s="75">
        <v>16.55</v>
      </c>
      <c r="E386" s="75" t="s">
        <v>320</v>
      </c>
      <c r="F386" s="75">
        <v>2.8860029999999998E-2</v>
      </c>
    </row>
    <row r="387" spans="2:6" x14ac:dyDescent="0.3">
      <c r="B387" s="75">
        <v>134</v>
      </c>
      <c r="C387" s="75">
        <v>65</v>
      </c>
      <c r="D387" s="75">
        <v>16.399999999999999</v>
      </c>
      <c r="E387" s="75" t="s">
        <v>319</v>
      </c>
      <c r="F387" s="75">
        <v>-2.8037380000000001E-3</v>
      </c>
    </row>
    <row r="388" spans="2:6" x14ac:dyDescent="0.3">
      <c r="B388" s="75">
        <v>135</v>
      </c>
      <c r="C388" s="75">
        <v>65</v>
      </c>
      <c r="D388" s="75">
        <v>17.55</v>
      </c>
      <c r="E388" s="75" t="s">
        <v>319</v>
      </c>
      <c r="F388" s="75">
        <v>1.9465070000000001E-2</v>
      </c>
    </row>
    <row r="389" spans="2:6" x14ac:dyDescent="0.3">
      <c r="B389" s="75">
        <v>136</v>
      </c>
      <c r="C389" s="75">
        <v>65</v>
      </c>
      <c r="D389" s="75">
        <v>18.75</v>
      </c>
      <c r="E389" s="75" t="s">
        <v>319</v>
      </c>
      <c r="F389" s="75">
        <v>-4.985873E-3</v>
      </c>
    </row>
    <row r="390" spans="2:6" x14ac:dyDescent="0.3">
      <c r="B390" s="75">
        <v>137</v>
      </c>
      <c r="C390" s="75">
        <v>66</v>
      </c>
      <c r="D390" s="75">
        <v>20.65</v>
      </c>
      <c r="E390" s="75" t="s">
        <v>319</v>
      </c>
      <c r="F390" s="75">
        <v>2.168805E-2</v>
      </c>
    </row>
    <row r="391" spans="2:6" x14ac:dyDescent="0.3">
      <c r="B391" s="75">
        <v>138</v>
      </c>
      <c r="C391" s="75">
        <v>66</v>
      </c>
      <c r="D391" s="75">
        <v>22</v>
      </c>
      <c r="E391" s="75" t="s">
        <v>319</v>
      </c>
      <c r="F391" s="75">
        <v>-9.7087379999999997E-3</v>
      </c>
    </row>
    <row r="392" spans="2:6" x14ac:dyDescent="0.3">
      <c r="B392" s="75">
        <v>139</v>
      </c>
      <c r="C392" s="75">
        <v>67</v>
      </c>
      <c r="D392" s="75">
        <v>10</v>
      </c>
      <c r="E392" s="75" t="s">
        <v>320</v>
      </c>
      <c r="F392" s="75">
        <v>6.4463199999999998E-2</v>
      </c>
    </row>
    <row r="393" spans="2:6" x14ac:dyDescent="0.3">
      <c r="B393" s="75">
        <v>140</v>
      </c>
      <c r="C393" s="75">
        <v>67</v>
      </c>
      <c r="D393" s="75">
        <v>11.15</v>
      </c>
      <c r="E393" s="75" t="s">
        <v>320</v>
      </c>
      <c r="F393" s="75">
        <v>0.14004269999999999</v>
      </c>
    </row>
    <row r="394" spans="2:6" x14ac:dyDescent="0.3">
      <c r="B394" s="75">
        <v>141</v>
      </c>
      <c r="C394" s="75">
        <v>67</v>
      </c>
      <c r="D394" s="75">
        <v>12.25</v>
      </c>
      <c r="E394" s="75" t="s">
        <v>320</v>
      </c>
      <c r="F394" s="75">
        <v>0.17174</v>
      </c>
    </row>
    <row r="395" spans="2:6" x14ac:dyDescent="0.3">
      <c r="B395" s="75">
        <v>142</v>
      </c>
      <c r="C395" s="75">
        <v>68</v>
      </c>
      <c r="D395" s="75">
        <v>15.15</v>
      </c>
      <c r="E395" s="75" t="s">
        <v>320</v>
      </c>
      <c r="F395" s="75">
        <v>6.5359479999999998E-2</v>
      </c>
    </row>
    <row r="396" spans="2:6" x14ac:dyDescent="0.3">
      <c r="B396" s="75">
        <v>143</v>
      </c>
      <c r="C396" s="75">
        <v>68</v>
      </c>
      <c r="D396" s="75">
        <v>16.100000000000001</v>
      </c>
      <c r="E396" s="75" t="s">
        <v>320</v>
      </c>
      <c r="F396" s="75">
        <v>2.666667E-2</v>
      </c>
    </row>
    <row r="397" spans="2:6" x14ac:dyDescent="0.3">
      <c r="B397" s="75">
        <v>144</v>
      </c>
      <c r="C397" s="75">
        <v>68</v>
      </c>
      <c r="D397" s="75">
        <v>17.25</v>
      </c>
      <c r="E397" s="75" t="s">
        <v>320</v>
      </c>
      <c r="F397" s="75">
        <v>-9.1575089999999994E-3</v>
      </c>
    </row>
    <row r="398" spans="2:6" x14ac:dyDescent="0.3">
      <c r="B398" s="75">
        <v>145</v>
      </c>
      <c r="C398" s="75">
        <v>69</v>
      </c>
      <c r="D398" s="75">
        <v>13.15</v>
      </c>
      <c r="E398" s="75" t="s">
        <v>319</v>
      </c>
      <c r="F398" s="75">
        <v>4.5897880000000002E-2</v>
      </c>
    </row>
    <row r="399" spans="2:6" x14ac:dyDescent="0.3">
      <c r="B399" s="75">
        <v>146</v>
      </c>
      <c r="C399" s="75">
        <v>69</v>
      </c>
      <c r="D399" s="75">
        <v>14.1</v>
      </c>
      <c r="E399" s="75" t="s">
        <v>319</v>
      </c>
      <c r="F399" s="75">
        <v>-1.487603E-2</v>
      </c>
    </row>
    <row r="400" spans="2:6" x14ac:dyDescent="0.3">
      <c r="B400" s="75">
        <v>147</v>
      </c>
      <c r="C400" s="75">
        <v>69</v>
      </c>
      <c r="D400" s="75">
        <v>15.25</v>
      </c>
      <c r="E400" s="75" t="s">
        <v>319</v>
      </c>
      <c r="F400" s="75">
        <v>0.1045431</v>
      </c>
    </row>
    <row r="401" spans="2:6" x14ac:dyDescent="0.3">
      <c r="B401" s="75">
        <v>148</v>
      </c>
      <c r="C401" s="75">
        <v>70</v>
      </c>
      <c r="D401" s="75">
        <v>15.1</v>
      </c>
      <c r="E401" s="75" t="s">
        <v>320</v>
      </c>
      <c r="F401" s="75">
        <v>1.003009E-2</v>
      </c>
    </row>
    <row r="402" spans="2:6" x14ac:dyDescent="0.3">
      <c r="B402" s="75">
        <v>149</v>
      </c>
      <c r="C402" s="75">
        <v>71</v>
      </c>
      <c r="D402" s="75">
        <v>13.05</v>
      </c>
      <c r="E402" s="75" t="s">
        <v>319</v>
      </c>
      <c r="F402" s="75">
        <v>0.10293289999999999</v>
      </c>
    </row>
    <row r="403" spans="2:6" x14ac:dyDescent="0.3">
      <c r="B403" s="75">
        <v>150</v>
      </c>
      <c r="C403" s="75">
        <v>71</v>
      </c>
      <c r="D403" s="75">
        <v>14.05</v>
      </c>
      <c r="E403" s="75" t="s">
        <v>319</v>
      </c>
      <c r="F403" s="75">
        <v>0.1773836</v>
      </c>
    </row>
    <row r="404" spans="2:6" x14ac:dyDescent="0.3">
      <c r="B404" s="75">
        <v>151</v>
      </c>
      <c r="C404" s="75">
        <v>71</v>
      </c>
      <c r="D404" s="75">
        <v>15.05</v>
      </c>
      <c r="E404" s="75" t="s">
        <v>319</v>
      </c>
      <c r="F404" s="75">
        <v>6.1548430000000001E-2</v>
      </c>
    </row>
    <row r="405" spans="2:6" x14ac:dyDescent="0.3">
      <c r="B405" s="75">
        <v>152</v>
      </c>
      <c r="C405" s="75">
        <v>72</v>
      </c>
      <c r="D405" s="75">
        <v>11.15</v>
      </c>
      <c r="E405" s="75" t="s">
        <v>319</v>
      </c>
      <c r="F405" s="75">
        <v>4.7246660000000003E-2</v>
      </c>
    </row>
    <row r="406" spans="2:6" x14ac:dyDescent="0.3">
      <c r="B406" s="75">
        <v>153</v>
      </c>
      <c r="C406" s="75">
        <v>72</v>
      </c>
      <c r="D406" s="75">
        <v>12.1</v>
      </c>
      <c r="E406" s="75" t="s">
        <v>319</v>
      </c>
      <c r="F406" s="75">
        <v>9.142053E-2</v>
      </c>
    </row>
    <row r="407" spans="2:6" x14ac:dyDescent="0.3">
      <c r="B407" s="75">
        <v>154</v>
      </c>
      <c r="C407" s="75">
        <v>72</v>
      </c>
      <c r="D407" s="75">
        <v>13.15</v>
      </c>
      <c r="E407" s="75" t="s">
        <v>319</v>
      </c>
      <c r="F407" s="75">
        <v>0.17104030000000001</v>
      </c>
    </row>
    <row r="408" spans="2:6" x14ac:dyDescent="0.3">
      <c r="B408" s="75">
        <v>155</v>
      </c>
      <c r="C408" s="75">
        <v>73</v>
      </c>
      <c r="D408" s="75">
        <v>11.95</v>
      </c>
      <c r="E408" s="75" t="s">
        <v>319</v>
      </c>
      <c r="F408" s="75">
        <v>0.17118549999999999</v>
      </c>
    </row>
    <row r="409" spans="2:6" x14ac:dyDescent="0.3">
      <c r="B409" s="75">
        <v>156</v>
      </c>
      <c r="C409" s="75">
        <v>73</v>
      </c>
      <c r="D409" s="75">
        <v>13.25</v>
      </c>
      <c r="E409" s="75" t="s">
        <v>319</v>
      </c>
      <c r="F409" s="75">
        <v>0.1303646</v>
      </c>
    </row>
    <row r="410" spans="2:6" x14ac:dyDescent="0.3">
      <c r="B410" s="75">
        <v>157</v>
      </c>
      <c r="C410" s="75">
        <v>73</v>
      </c>
      <c r="D410" s="75">
        <v>14.35</v>
      </c>
      <c r="E410" s="75" t="s">
        <v>319</v>
      </c>
      <c r="F410" s="75">
        <v>4.2377159999999997E-2</v>
      </c>
    </row>
    <row r="411" spans="2:6" x14ac:dyDescent="0.3">
      <c r="B411" s="75">
        <v>158</v>
      </c>
      <c r="C411" s="75">
        <v>74</v>
      </c>
      <c r="D411" s="75">
        <v>19.8</v>
      </c>
      <c r="E411" s="75" t="s">
        <v>319</v>
      </c>
      <c r="F411" s="75">
        <v>-1.8382349999999999E-2</v>
      </c>
    </row>
    <row r="412" spans="2:6" x14ac:dyDescent="0.3">
      <c r="B412" s="75">
        <v>159</v>
      </c>
      <c r="C412" s="75">
        <v>77</v>
      </c>
      <c r="D412" s="75">
        <v>23.45</v>
      </c>
      <c r="E412" s="75" t="s">
        <v>320</v>
      </c>
      <c r="F412" s="75">
        <v>-1.041739E-2</v>
      </c>
    </row>
    <row r="413" spans="2:6" x14ac:dyDescent="0.3">
      <c r="B413" s="75">
        <v>160</v>
      </c>
      <c r="C413" s="75">
        <v>78</v>
      </c>
      <c r="D413" s="75">
        <v>15.8</v>
      </c>
      <c r="E413" s="75" t="s">
        <v>320</v>
      </c>
      <c r="F413" s="75">
        <v>-3.4406829999999999E-3</v>
      </c>
    </row>
    <row r="414" spans="2:6" x14ac:dyDescent="0.3">
      <c r="B414" s="75">
        <v>161</v>
      </c>
      <c r="C414" s="75">
        <v>78</v>
      </c>
      <c r="D414" s="75">
        <v>17.05</v>
      </c>
      <c r="E414" s="75" t="s">
        <v>320</v>
      </c>
      <c r="F414" s="75">
        <v>3.0801720000000001E-2</v>
      </c>
    </row>
    <row r="415" spans="2:6" x14ac:dyDescent="0.3">
      <c r="B415" s="75">
        <v>162</v>
      </c>
      <c r="C415" s="75">
        <v>78</v>
      </c>
      <c r="D415" s="75">
        <v>18.100000000000001</v>
      </c>
      <c r="E415" s="75" t="s">
        <v>320</v>
      </c>
      <c r="F415" s="75">
        <v>-1.872659E-3</v>
      </c>
    </row>
    <row r="416" spans="2:6" x14ac:dyDescent="0.3">
      <c r="B416" s="75">
        <v>163</v>
      </c>
      <c r="C416" s="75">
        <v>82</v>
      </c>
      <c r="D416" s="75">
        <v>18.649999999999999</v>
      </c>
      <c r="E416" s="75" t="s">
        <v>319</v>
      </c>
      <c r="F416" s="75">
        <v>1.1133789999999999E-2</v>
      </c>
    </row>
    <row r="417" spans="2:6" x14ac:dyDescent="0.3">
      <c r="B417" s="75">
        <v>164</v>
      </c>
      <c r="C417" s="75">
        <v>84</v>
      </c>
      <c r="D417" s="75">
        <v>22.25</v>
      </c>
      <c r="E417" s="75" t="s">
        <v>320</v>
      </c>
      <c r="F417" s="75">
        <v>1.9433010000000001E-2</v>
      </c>
    </row>
    <row r="418" spans="2:6" x14ac:dyDescent="0.3">
      <c r="B418" s="75">
        <v>165</v>
      </c>
      <c r="C418" s="75">
        <v>84</v>
      </c>
      <c r="D418" s="75">
        <v>23.25</v>
      </c>
      <c r="E418" s="75" t="s">
        <v>320</v>
      </c>
      <c r="F418" s="75">
        <v>6.4344149999999998E-3</v>
      </c>
    </row>
    <row r="419" spans="2:6" x14ac:dyDescent="0.3">
      <c r="B419" s="75">
        <v>166</v>
      </c>
      <c r="C419" s="75">
        <v>84</v>
      </c>
      <c r="D419" s="75">
        <v>24.3</v>
      </c>
      <c r="E419" s="75" t="s">
        <v>320</v>
      </c>
      <c r="F419" s="75">
        <v>-1.305221E-2</v>
      </c>
    </row>
    <row r="420" spans="2:6" x14ac:dyDescent="0.3">
      <c r="B420" s="75">
        <v>167</v>
      </c>
      <c r="C420" s="75">
        <v>85</v>
      </c>
      <c r="D420" s="75">
        <v>13.15</v>
      </c>
      <c r="E420" s="75" t="s">
        <v>320</v>
      </c>
      <c r="F420" s="75">
        <v>7.2035340000000003E-2</v>
      </c>
    </row>
    <row r="421" spans="2:6" x14ac:dyDescent="0.3">
      <c r="B421" s="75">
        <v>168</v>
      </c>
      <c r="C421" s="75">
        <v>85</v>
      </c>
      <c r="D421" s="75">
        <v>14.85</v>
      </c>
      <c r="E421" s="75" t="s">
        <v>320</v>
      </c>
      <c r="F421" s="75">
        <v>4.0672060000000003E-2</v>
      </c>
    </row>
    <row r="422" spans="2:6" x14ac:dyDescent="0.3">
      <c r="B422" s="75">
        <v>169</v>
      </c>
      <c r="C422" s="75">
        <v>86</v>
      </c>
      <c r="D422" s="75">
        <v>19.2</v>
      </c>
      <c r="E422" s="75" t="s">
        <v>319</v>
      </c>
      <c r="F422" s="75">
        <v>2.656114E-2</v>
      </c>
    </row>
    <row r="423" spans="2:6" x14ac:dyDescent="0.3">
      <c r="B423" s="75">
        <v>170</v>
      </c>
      <c r="C423" s="75">
        <v>87</v>
      </c>
      <c r="D423" s="75">
        <v>12.55</v>
      </c>
      <c r="E423" s="75" t="s">
        <v>320</v>
      </c>
      <c r="F423" s="75">
        <v>0.1438498</v>
      </c>
    </row>
    <row r="424" spans="2:6" x14ac:dyDescent="0.3">
      <c r="B424" s="75">
        <v>171</v>
      </c>
      <c r="C424" s="75">
        <v>87</v>
      </c>
      <c r="D424" s="75">
        <v>13.8</v>
      </c>
      <c r="E424" s="75" t="s">
        <v>320</v>
      </c>
      <c r="F424" s="75">
        <v>0.14908769999999999</v>
      </c>
    </row>
    <row r="425" spans="2:6" x14ac:dyDescent="0.3">
      <c r="B425" s="75">
        <v>172</v>
      </c>
      <c r="C425" s="75">
        <v>87</v>
      </c>
      <c r="D425" s="75">
        <v>15.05</v>
      </c>
      <c r="E425" s="75" t="s">
        <v>320</v>
      </c>
      <c r="F425" s="75">
        <v>4.3557800000000001E-2</v>
      </c>
    </row>
    <row r="426" spans="2:6" x14ac:dyDescent="0.3">
      <c r="B426" s="75">
        <v>173</v>
      </c>
      <c r="C426" s="75">
        <v>88</v>
      </c>
      <c r="D426" s="75">
        <v>23.45</v>
      </c>
      <c r="E426" s="75" t="s">
        <v>320</v>
      </c>
      <c r="F426" s="75">
        <v>1.018589E-2</v>
      </c>
    </row>
    <row r="427" spans="2:6" x14ac:dyDescent="0.3">
      <c r="B427" s="75">
        <v>174</v>
      </c>
      <c r="C427" s="75">
        <v>89</v>
      </c>
      <c r="D427" s="75">
        <v>19.600000000000001</v>
      </c>
      <c r="E427" s="75" t="s">
        <v>319</v>
      </c>
      <c r="F427" s="75">
        <v>-5.0748540000000002E-3</v>
      </c>
    </row>
    <row r="428" spans="2:6" x14ac:dyDescent="0.3">
      <c r="B428" s="75">
        <v>175</v>
      </c>
      <c r="C428" s="75">
        <v>89</v>
      </c>
      <c r="D428" s="75">
        <v>20.8</v>
      </c>
      <c r="E428" s="75" t="s">
        <v>319</v>
      </c>
      <c r="F428" s="75">
        <v>3.6672629999999998E-2</v>
      </c>
    </row>
    <row r="429" spans="2:6" x14ac:dyDescent="0.3">
      <c r="B429" s="75">
        <v>176</v>
      </c>
      <c r="C429" s="75">
        <v>89</v>
      </c>
      <c r="D429" s="75">
        <v>21.85</v>
      </c>
      <c r="E429" s="75" t="s">
        <v>319</v>
      </c>
      <c r="F429" s="75">
        <v>1.6471880000000001E-2</v>
      </c>
    </row>
    <row r="430" spans="2:6" x14ac:dyDescent="0.3">
      <c r="B430" s="75">
        <v>177</v>
      </c>
      <c r="C430" s="75">
        <v>90</v>
      </c>
      <c r="D430" s="75">
        <v>18.05</v>
      </c>
      <c r="E430" s="75" t="s">
        <v>320</v>
      </c>
      <c r="F430" s="75">
        <v>1.5503879999999999E-2</v>
      </c>
    </row>
    <row r="431" spans="2:6" x14ac:dyDescent="0.3">
      <c r="B431" s="75">
        <v>178</v>
      </c>
      <c r="C431" s="75">
        <v>90</v>
      </c>
      <c r="D431" s="75">
        <v>19.55</v>
      </c>
      <c r="E431" s="75" t="s">
        <v>320</v>
      </c>
      <c r="F431" s="75">
        <v>0</v>
      </c>
    </row>
    <row r="432" spans="2:6" x14ac:dyDescent="0.3">
      <c r="B432" s="75">
        <v>179</v>
      </c>
      <c r="C432" s="75">
        <v>92</v>
      </c>
      <c r="D432" s="75">
        <v>24</v>
      </c>
      <c r="E432" s="75" t="s">
        <v>320</v>
      </c>
      <c r="F432" s="75">
        <v>5.2410900000000003E-3</v>
      </c>
    </row>
    <row r="433" spans="2:6" x14ac:dyDescent="0.3">
      <c r="B433" s="75">
        <v>180</v>
      </c>
      <c r="C433" s="75">
        <v>93</v>
      </c>
      <c r="D433" s="75">
        <v>12.05</v>
      </c>
      <c r="E433" s="75" t="s">
        <v>320</v>
      </c>
      <c r="F433" s="75">
        <v>0.1344861</v>
      </c>
    </row>
    <row r="434" spans="2:6" x14ac:dyDescent="0.3">
      <c r="B434" s="75">
        <v>181</v>
      </c>
      <c r="C434" s="75">
        <v>93</v>
      </c>
      <c r="D434" s="75">
        <v>13.1</v>
      </c>
      <c r="E434" s="75" t="s">
        <v>320</v>
      </c>
      <c r="F434" s="75">
        <v>0.1595973</v>
      </c>
    </row>
    <row r="435" spans="2:6" x14ac:dyDescent="0.3">
      <c r="B435" s="75">
        <v>182</v>
      </c>
      <c r="C435" s="75">
        <v>93</v>
      </c>
      <c r="D435" s="75">
        <v>14.25</v>
      </c>
      <c r="E435" s="75" t="s">
        <v>320</v>
      </c>
      <c r="F435" s="75">
        <v>6.5705600000000003E-2</v>
      </c>
    </row>
    <row r="436" spans="2:6" x14ac:dyDescent="0.3">
      <c r="B436" s="75">
        <v>183</v>
      </c>
      <c r="C436" s="75">
        <v>94</v>
      </c>
      <c r="D436" s="75">
        <v>15.75</v>
      </c>
      <c r="E436" s="75" t="s">
        <v>320</v>
      </c>
      <c r="F436" s="75">
        <v>-7.2007199999999999E-3</v>
      </c>
    </row>
    <row r="437" spans="2:6" x14ac:dyDescent="0.3">
      <c r="B437" s="75">
        <v>184</v>
      </c>
      <c r="C437" s="75">
        <v>94</v>
      </c>
      <c r="D437" s="75">
        <v>16.899999999999999</v>
      </c>
      <c r="E437" s="75" t="s">
        <v>320</v>
      </c>
      <c r="F437" s="75">
        <v>-9.1483699999999994E-3</v>
      </c>
    </row>
    <row r="438" spans="2:6" x14ac:dyDescent="0.3">
      <c r="B438" s="75">
        <v>185</v>
      </c>
      <c r="C438" s="75">
        <v>94</v>
      </c>
      <c r="D438" s="75">
        <v>17.95</v>
      </c>
      <c r="E438" s="75" t="s">
        <v>320</v>
      </c>
      <c r="F438" s="75">
        <v>1.345442E-2</v>
      </c>
    </row>
    <row r="439" spans="2:6" x14ac:dyDescent="0.3">
      <c r="B439" s="75">
        <v>186</v>
      </c>
      <c r="C439" s="75">
        <v>95</v>
      </c>
      <c r="D439" s="75">
        <v>17.899999999999999</v>
      </c>
      <c r="E439" s="75" t="s">
        <v>319</v>
      </c>
      <c r="F439" s="75">
        <v>1.4556039999999999E-2</v>
      </c>
    </row>
    <row r="440" spans="2:6" x14ac:dyDescent="0.3">
      <c r="B440" s="75">
        <v>187</v>
      </c>
      <c r="C440" s="75">
        <v>95</v>
      </c>
      <c r="D440" s="75">
        <v>19.05</v>
      </c>
      <c r="E440" s="75" t="s">
        <v>319</v>
      </c>
      <c r="F440" s="75">
        <v>-2.0483810000000002E-2</v>
      </c>
    </row>
    <row r="441" spans="2:6" x14ac:dyDescent="0.3">
      <c r="B441" s="75">
        <v>188</v>
      </c>
      <c r="C441" s="75">
        <v>95</v>
      </c>
      <c r="D441" s="75">
        <v>20.05</v>
      </c>
      <c r="E441" s="75" t="s">
        <v>319</v>
      </c>
      <c r="F441" s="75">
        <v>1.707525E-2</v>
      </c>
    </row>
    <row r="442" spans="2:6" x14ac:dyDescent="0.3">
      <c r="B442" s="75">
        <v>189</v>
      </c>
      <c r="C442" s="75">
        <v>96</v>
      </c>
      <c r="D442" s="75">
        <v>18.75</v>
      </c>
      <c r="E442" s="75" t="s">
        <v>320</v>
      </c>
      <c r="F442" s="75">
        <v>-1.7578949999999999E-2</v>
      </c>
    </row>
    <row r="443" spans="2:6" x14ac:dyDescent="0.3">
      <c r="B443" s="75">
        <v>190</v>
      </c>
      <c r="C443" s="75">
        <v>96</v>
      </c>
      <c r="D443" s="75">
        <v>19.95</v>
      </c>
      <c r="E443" s="75" t="s">
        <v>320</v>
      </c>
      <c r="F443" s="75">
        <v>2.71261E-2</v>
      </c>
    </row>
    <row r="444" spans="2:6" x14ac:dyDescent="0.3">
      <c r="B444" s="75">
        <v>191</v>
      </c>
      <c r="C444" s="75">
        <v>96</v>
      </c>
      <c r="D444" s="75">
        <v>21</v>
      </c>
      <c r="E444" s="75" t="s">
        <v>320</v>
      </c>
      <c r="F444" s="75">
        <v>-1.6444790000000001E-2</v>
      </c>
    </row>
    <row r="445" spans="2:6" x14ac:dyDescent="0.3">
      <c r="B445" s="75">
        <v>192</v>
      </c>
      <c r="C445" s="75">
        <v>99</v>
      </c>
      <c r="D445" s="75">
        <v>15.2</v>
      </c>
      <c r="E445" s="75" t="s">
        <v>319</v>
      </c>
      <c r="F445" s="75">
        <v>8.3559170000000002E-2</v>
      </c>
    </row>
    <row r="446" spans="2:6" x14ac:dyDescent="0.3">
      <c r="B446" s="75">
        <v>193</v>
      </c>
      <c r="C446" s="75">
        <v>99</v>
      </c>
      <c r="D446" s="75">
        <v>16.25</v>
      </c>
      <c r="E446" s="75" t="s">
        <v>319</v>
      </c>
      <c r="F446" s="75">
        <v>4.885039E-2</v>
      </c>
    </row>
    <row r="447" spans="2:6" x14ac:dyDescent="0.3">
      <c r="B447" s="75">
        <v>194</v>
      </c>
      <c r="C447" s="75">
        <v>99</v>
      </c>
      <c r="D447" s="75">
        <v>17.399999999999999</v>
      </c>
      <c r="E447" s="75" t="s">
        <v>319</v>
      </c>
      <c r="F447" s="75">
        <v>2.3089169999999999E-2</v>
      </c>
    </row>
    <row r="448" spans="2:6" x14ac:dyDescent="0.3">
      <c r="B448" s="75">
        <v>195</v>
      </c>
      <c r="C448" s="75">
        <v>100</v>
      </c>
      <c r="D448" s="75">
        <v>13.75</v>
      </c>
      <c r="E448" s="75" t="s">
        <v>320</v>
      </c>
      <c r="F448" s="75">
        <v>6.4126740000000002E-2</v>
      </c>
    </row>
    <row r="449" spans="2:6" x14ac:dyDescent="0.3">
      <c r="B449" s="75">
        <v>196</v>
      </c>
      <c r="C449" s="75">
        <v>100</v>
      </c>
      <c r="D449" s="75">
        <v>14.9</v>
      </c>
      <c r="E449" s="75" t="s">
        <v>320</v>
      </c>
      <c r="F449" s="75">
        <v>5.7332040000000001E-2</v>
      </c>
    </row>
    <row r="450" spans="2:6" x14ac:dyDescent="0.3">
      <c r="B450" s="75">
        <v>197</v>
      </c>
      <c r="C450" s="75">
        <v>101</v>
      </c>
      <c r="D450" s="75">
        <v>11.5</v>
      </c>
      <c r="E450" s="75" t="s">
        <v>320</v>
      </c>
      <c r="F450" s="75">
        <v>6.3914780000000004E-2</v>
      </c>
    </row>
    <row r="451" spans="2:6" x14ac:dyDescent="0.3">
      <c r="B451" s="75">
        <v>198</v>
      </c>
      <c r="C451" s="75">
        <v>101</v>
      </c>
      <c r="D451" s="75">
        <v>12.65</v>
      </c>
      <c r="E451" s="75" t="s">
        <v>320</v>
      </c>
      <c r="F451" s="75">
        <v>0.13285839999999999</v>
      </c>
    </row>
    <row r="452" spans="2:6" x14ac:dyDescent="0.3">
      <c r="B452" s="75">
        <v>199</v>
      </c>
      <c r="C452" s="75">
        <v>101</v>
      </c>
      <c r="D452" s="75">
        <v>13.8</v>
      </c>
      <c r="E452" s="75" t="s">
        <v>320</v>
      </c>
      <c r="F452" s="75">
        <v>0.1099253</v>
      </c>
    </row>
    <row r="453" spans="2:6" x14ac:dyDescent="0.3">
      <c r="B453" s="75">
        <v>200</v>
      </c>
      <c r="C453" s="75">
        <v>103</v>
      </c>
      <c r="D453" s="75">
        <v>12.15</v>
      </c>
      <c r="E453" s="75" t="s">
        <v>319</v>
      </c>
      <c r="F453" s="75">
        <v>2.70636E-2</v>
      </c>
    </row>
    <row r="454" spans="2:6" x14ac:dyDescent="0.3">
      <c r="B454" s="75">
        <v>201</v>
      </c>
      <c r="C454" s="75">
        <v>103</v>
      </c>
      <c r="D454" s="75">
        <v>13.4</v>
      </c>
      <c r="E454" s="75" t="s">
        <v>319</v>
      </c>
      <c r="F454" s="75">
        <v>0.11732679999999999</v>
      </c>
    </row>
    <row r="455" spans="2:6" x14ac:dyDescent="0.3">
      <c r="B455" s="75">
        <v>202</v>
      </c>
      <c r="C455" s="75">
        <v>103</v>
      </c>
      <c r="D455" s="75">
        <v>14.6</v>
      </c>
      <c r="E455" s="75" t="s">
        <v>319</v>
      </c>
      <c r="F455" s="75">
        <v>7.7878100000000006E-2</v>
      </c>
    </row>
    <row r="456" spans="2:6" x14ac:dyDescent="0.3">
      <c r="B456" s="75">
        <v>203</v>
      </c>
      <c r="C456" s="75">
        <v>104</v>
      </c>
      <c r="D456" s="75">
        <v>9.65</v>
      </c>
      <c r="E456" s="75" t="s">
        <v>320</v>
      </c>
      <c r="F456" s="75">
        <v>0.1000253</v>
      </c>
    </row>
    <row r="457" spans="2:6" x14ac:dyDescent="0.3">
      <c r="B457" s="75">
        <v>204</v>
      </c>
      <c r="C457" s="75">
        <v>104</v>
      </c>
      <c r="D457" s="75">
        <v>10.9</v>
      </c>
      <c r="E457" s="75" t="s">
        <v>320</v>
      </c>
      <c r="F457" s="75">
        <v>0.1147159</v>
      </c>
    </row>
    <row r="458" spans="2:6" x14ac:dyDescent="0.3">
      <c r="B458" s="75">
        <v>205</v>
      </c>
      <c r="C458" s="75">
        <v>104</v>
      </c>
      <c r="D458" s="75">
        <v>12.1</v>
      </c>
      <c r="E458" s="75" t="s">
        <v>320</v>
      </c>
      <c r="F458" s="75">
        <v>9.7297300000000007E-3</v>
      </c>
    </row>
    <row r="459" spans="2:6" x14ac:dyDescent="0.3">
      <c r="B459" s="75">
        <v>206</v>
      </c>
      <c r="C459" s="75">
        <v>105</v>
      </c>
      <c r="D459" s="75">
        <v>10.25</v>
      </c>
      <c r="E459" s="75" t="s">
        <v>319</v>
      </c>
      <c r="F459" s="75">
        <v>7.6923080000000005E-2</v>
      </c>
    </row>
    <row r="460" spans="2:6" x14ac:dyDescent="0.3">
      <c r="B460" s="75">
        <v>207</v>
      </c>
      <c r="C460" s="75">
        <v>105</v>
      </c>
      <c r="D460" s="75">
        <v>11.55</v>
      </c>
      <c r="E460" s="75" t="s">
        <v>319</v>
      </c>
      <c r="F460" s="75">
        <v>6.5626680000000007E-2</v>
      </c>
    </row>
    <row r="461" spans="2:6" x14ac:dyDescent="0.3">
      <c r="B461" s="75">
        <v>208</v>
      </c>
      <c r="C461" s="75">
        <v>105</v>
      </c>
      <c r="D461" s="75">
        <v>12.7</v>
      </c>
      <c r="E461" s="75" t="s">
        <v>319</v>
      </c>
      <c r="F461" s="75">
        <v>8.1185569999999999E-2</v>
      </c>
    </row>
    <row r="462" spans="2:6" x14ac:dyDescent="0.3">
      <c r="B462" s="75">
        <v>209</v>
      </c>
      <c r="C462" s="75">
        <v>106</v>
      </c>
      <c r="D462" s="75">
        <v>16.5</v>
      </c>
      <c r="E462" s="75" t="s">
        <v>319</v>
      </c>
      <c r="F462" s="75">
        <v>2.2022549999999998E-2</v>
      </c>
    </row>
    <row r="463" spans="2:6" x14ac:dyDescent="0.3">
      <c r="B463" s="75">
        <v>210</v>
      </c>
      <c r="C463" s="75">
        <v>106</v>
      </c>
      <c r="D463" s="75">
        <v>17.649999999999999</v>
      </c>
      <c r="E463" s="75" t="s">
        <v>319</v>
      </c>
      <c r="F463" s="75">
        <v>7.4899349999999996E-3</v>
      </c>
    </row>
    <row r="464" spans="2:6" x14ac:dyDescent="0.3">
      <c r="B464" s="75">
        <v>211</v>
      </c>
      <c r="C464" s="75">
        <v>106</v>
      </c>
      <c r="D464" s="75">
        <v>18.7</v>
      </c>
      <c r="E464" s="75" t="s">
        <v>319</v>
      </c>
      <c r="F464" s="75">
        <v>7.1501530000000002E-3</v>
      </c>
    </row>
    <row r="465" spans="2:6" x14ac:dyDescent="0.3">
      <c r="B465" s="75">
        <v>212</v>
      </c>
      <c r="C465" s="75">
        <v>107</v>
      </c>
      <c r="D465" s="75">
        <v>14.35</v>
      </c>
      <c r="E465" s="75" t="s">
        <v>320</v>
      </c>
      <c r="F465" s="75">
        <v>7.3894020000000005E-2</v>
      </c>
    </row>
    <row r="466" spans="2:6" x14ac:dyDescent="0.3">
      <c r="B466" s="75">
        <v>213</v>
      </c>
      <c r="C466" s="75">
        <v>107</v>
      </c>
      <c r="D466" s="75">
        <v>15.5</v>
      </c>
      <c r="E466" s="75" t="s">
        <v>320</v>
      </c>
      <c r="F466" s="75">
        <v>2.7200789999999999E-2</v>
      </c>
    </row>
    <row r="467" spans="2:6" x14ac:dyDescent="0.3">
      <c r="B467" s="75">
        <v>214</v>
      </c>
      <c r="C467" s="75">
        <v>107</v>
      </c>
      <c r="D467" s="75">
        <v>16.600000000000001</v>
      </c>
      <c r="E467" s="75" t="s">
        <v>320</v>
      </c>
      <c r="F467" s="75">
        <v>1.1494249999999999E-2</v>
      </c>
    </row>
    <row r="468" spans="2:6" x14ac:dyDescent="0.3">
      <c r="B468" s="75">
        <v>215</v>
      </c>
      <c r="C468" s="75">
        <v>108</v>
      </c>
      <c r="D468" s="75">
        <v>18.7</v>
      </c>
      <c r="E468" s="75" t="s">
        <v>320</v>
      </c>
      <c r="F468" s="75">
        <v>0</v>
      </c>
    </row>
    <row r="469" spans="2:6" x14ac:dyDescent="0.3">
      <c r="B469" s="75">
        <v>216</v>
      </c>
      <c r="C469" s="75">
        <v>108</v>
      </c>
      <c r="D469" s="75">
        <v>20.25</v>
      </c>
      <c r="E469" s="75" t="s">
        <v>320</v>
      </c>
      <c r="F469" s="75">
        <v>1.3848940000000001E-2</v>
      </c>
    </row>
    <row r="470" spans="2:6" x14ac:dyDescent="0.3">
      <c r="B470" s="75">
        <v>217</v>
      </c>
      <c r="C470" s="75">
        <v>109</v>
      </c>
      <c r="D470" s="75">
        <v>12.25</v>
      </c>
      <c r="E470" s="75" t="s">
        <v>320</v>
      </c>
      <c r="F470" s="75">
        <v>7.2681129999999997E-2</v>
      </c>
    </row>
    <row r="471" spans="2:6" x14ac:dyDescent="0.3">
      <c r="B471" s="75">
        <v>218</v>
      </c>
      <c r="C471" s="75">
        <v>109</v>
      </c>
      <c r="D471" s="75">
        <v>13.35</v>
      </c>
      <c r="E471" s="75" t="s">
        <v>320</v>
      </c>
      <c r="F471" s="75">
        <v>0.17839969999999999</v>
      </c>
    </row>
    <row r="472" spans="2:6" x14ac:dyDescent="0.3">
      <c r="B472" s="75">
        <v>219</v>
      </c>
      <c r="C472" s="75">
        <v>109</v>
      </c>
      <c r="D472" s="75">
        <v>14.4</v>
      </c>
      <c r="E472" s="75" t="s">
        <v>320</v>
      </c>
      <c r="F472" s="75">
        <v>1.0805499999999999E-2</v>
      </c>
    </row>
    <row r="473" spans="2:6" x14ac:dyDescent="0.3">
      <c r="B473" s="75">
        <v>220</v>
      </c>
      <c r="C473" s="75">
        <v>110</v>
      </c>
      <c r="D473" s="75">
        <v>10.15</v>
      </c>
      <c r="E473" s="75" t="s">
        <v>320</v>
      </c>
      <c r="F473" s="75">
        <v>9.3035619999999996E-3</v>
      </c>
    </row>
    <row r="474" spans="2:6" x14ac:dyDescent="0.3">
      <c r="B474" s="75">
        <v>221</v>
      </c>
      <c r="C474" s="75">
        <v>110</v>
      </c>
      <c r="D474" s="75">
        <v>11.25</v>
      </c>
      <c r="E474" s="75" t="s">
        <v>320</v>
      </c>
      <c r="F474" s="75">
        <v>2.236548E-2</v>
      </c>
    </row>
    <row r="475" spans="2:6" x14ac:dyDescent="0.3">
      <c r="B475" s="75">
        <v>222</v>
      </c>
      <c r="C475" s="75">
        <v>110</v>
      </c>
      <c r="D475" s="75">
        <v>12.3</v>
      </c>
      <c r="E475" s="75" t="s">
        <v>320</v>
      </c>
      <c r="F475" s="75">
        <v>1.9774010000000002E-2</v>
      </c>
    </row>
    <row r="476" spans="2:6" x14ac:dyDescent="0.3">
      <c r="B476" s="75">
        <v>223</v>
      </c>
      <c r="C476" s="75">
        <v>111</v>
      </c>
      <c r="D476" s="75">
        <v>22</v>
      </c>
      <c r="E476" s="75" t="s">
        <v>319</v>
      </c>
      <c r="F476" s="75">
        <v>3.4659820000000001E-2</v>
      </c>
    </row>
    <row r="477" spans="2:6" x14ac:dyDescent="0.3">
      <c r="B477" s="75">
        <v>224</v>
      </c>
      <c r="C477" s="75">
        <v>111</v>
      </c>
      <c r="D477" s="75">
        <v>23.05</v>
      </c>
      <c r="E477" s="75" t="s">
        <v>319</v>
      </c>
      <c r="F477" s="75">
        <v>-3.1581320000000003E-2</v>
      </c>
    </row>
    <row r="478" spans="2:6" x14ac:dyDescent="0.3">
      <c r="B478" s="75">
        <v>225</v>
      </c>
      <c r="C478" s="75">
        <v>111</v>
      </c>
      <c r="D478" s="75">
        <v>24.1</v>
      </c>
      <c r="E478" s="75" t="s">
        <v>319</v>
      </c>
      <c r="F478" s="75">
        <v>-8.9974289999999995E-3</v>
      </c>
    </row>
    <row r="479" spans="2:6" x14ac:dyDescent="0.3">
      <c r="B479" s="75">
        <v>226</v>
      </c>
      <c r="C479" s="75">
        <v>112</v>
      </c>
      <c r="D479" s="75">
        <v>17.95</v>
      </c>
      <c r="E479" s="75" t="s">
        <v>320</v>
      </c>
      <c r="F479" s="75">
        <v>1.7060369999999998E-2</v>
      </c>
    </row>
    <row r="480" spans="2:6" x14ac:dyDescent="0.3">
      <c r="B480" s="75">
        <v>227</v>
      </c>
      <c r="C480" s="75">
        <v>112</v>
      </c>
      <c r="D480" s="75">
        <v>19.3</v>
      </c>
      <c r="E480" s="75" t="s">
        <v>320</v>
      </c>
      <c r="F480" s="75">
        <v>1.99936E-2</v>
      </c>
    </row>
    <row r="481" spans="2:6" x14ac:dyDescent="0.3">
      <c r="B481" s="75">
        <v>228</v>
      </c>
      <c r="C481" s="75">
        <v>113</v>
      </c>
      <c r="D481" s="75">
        <v>9.9499999999999993</v>
      </c>
      <c r="E481" s="75" t="s">
        <v>320</v>
      </c>
      <c r="F481" s="75">
        <v>1.5847859999999998E-2</v>
      </c>
    </row>
    <row r="482" spans="2:6" x14ac:dyDescent="0.3">
      <c r="B482" s="75">
        <v>229</v>
      </c>
      <c r="C482" s="75">
        <v>113</v>
      </c>
      <c r="D482" s="75">
        <v>11.1</v>
      </c>
      <c r="E482" s="75" t="s">
        <v>320</v>
      </c>
      <c r="F482" s="75">
        <v>5.7797809999999998E-2</v>
      </c>
    </row>
    <row r="483" spans="2:6" x14ac:dyDescent="0.3">
      <c r="B483" s="75">
        <v>230</v>
      </c>
      <c r="C483" s="75">
        <v>116</v>
      </c>
      <c r="D483" s="75">
        <v>16.05</v>
      </c>
      <c r="E483" s="75" t="s">
        <v>319</v>
      </c>
      <c r="F483" s="75">
        <v>6.7313520000000002E-2</v>
      </c>
    </row>
    <row r="484" spans="2:6" x14ac:dyDescent="0.3">
      <c r="B484" s="75">
        <v>231</v>
      </c>
      <c r="C484" s="75">
        <v>116</v>
      </c>
      <c r="D484" s="75">
        <v>17.649999999999999</v>
      </c>
      <c r="E484" s="75" t="s">
        <v>319</v>
      </c>
      <c r="F484" s="75">
        <v>7.6036099999999995E-2</v>
      </c>
    </row>
    <row r="485" spans="2:6" x14ac:dyDescent="0.3">
      <c r="B485" s="75">
        <v>232</v>
      </c>
      <c r="C485" s="75">
        <v>118</v>
      </c>
      <c r="D485" s="75">
        <v>22.9</v>
      </c>
      <c r="E485" s="75" t="s">
        <v>319</v>
      </c>
      <c r="F485" s="75">
        <v>-3.1746029999999998E-3</v>
      </c>
    </row>
    <row r="486" spans="2:6" x14ac:dyDescent="0.3">
      <c r="B486" s="75">
        <v>233</v>
      </c>
      <c r="C486" s="75">
        <v>118</v>
      </c>
      <c r="D486" s="75">
        <v>24.1</v>
      </c>
      <c r="E486" s="75" t="s">
        <v>319</v>
      </c>
      <c r="F486" s="75">
        <v>-2.0713829999999999E-2</v>
      </c>
    </row>
    <row r="487" spans="2:6" x14ac:dyDescent="0.3">
      <c r="B487" s="75">
        <v>234</v>
      </c>
      <c r="C487" s="75">
        <v>118</v>
      </c>
      <c r="D487" s="75">
        <v>25.2</v>
      </c>
      <c r="E487" s="75" t="s">
        <v>319</v>
      </c>
      <c r="F487" s="75">
        <v>9.8039219999999992E-4</v>
      </c>
    </row>
    <row r="488" spans="2:6" x14ac:dyDescent="0.3">
      <c r="B488" s="75">
        <v>235</v>
      </c>
      <c r="C488" s="75">
        <v>119</v>
      </c>
      <c r="D488" s="75">
        <v>10.1</v>
      </c>
      <c r="E488" s="75" t="s">
        <v>319</v>
      </c>
      <c r="F488" s="75">
        <v>4.963066E-2</v>
      </c>
    </row>
    <row r="489" spans="2:6" x14ac:dyDescent="0.3">
      <c r="B489" s="75">
        <v>236</v>
      </c>
      <c r="C489" s="75">
        <v>120</v>
      </c>
      <c r="D489" s="75">
        <v>13</v>
      </c>
      <c r="E489" s="75" t="s">
        <v>319</v>
      </c>
      <c r="F489" s="75">
        <v>0.10050679999999999</v>
      </c>
    </row>
    <row r="490" spans="2:6" x14ac:dyDescent="0.3">
      <c r="B490" s="75">
        <v>237</v>
      </c>
      <c r="C490" s="75">
        <v>121</v>
      </c>
      <c r="D490" s="75">
        <v>9.8000000000000007</v>
      </c>
      <c r="E490" s="75" t="s">
        <v>320</v>
      </c>
      <c r="F490" s="75">
        <v>3.8265310000000002E-3</v>
      </c>
    </row>
    <row r="491" spans="2:6" x14ac:dyDescent="0.3">
      <c r="B491" s="75">
        <v>238</v>
      </c>
      <c r="C491" s="75">
        <v>121</v>
      </c>
      <c r="D491" s="75">
        <v>11.15</v>
      </c>
      <c r="E491" s="75" t="s">
        <v>320</v>
      </c>
      <c r="F491" s="75">
        <v>3.0058749999999999E-2</v>
      </c>
    </row>
    <row r="492" spans="2:6" x14ac:dyDescent="0.3">
      <c r="B492" s="75">
        <v>239</v>
      </c>
      <c r="C492" s="75">
        <v>123</v>
      </c>
      <c r="D492" s="75">
        <v>15.85</v>
      </c>
      <c r="E492" s="75" t="s">
        <v>319</v>
      </c>
      <c r="F492" s="75">
        <v>4.3033889999999998E-2</v>
      </c>
    </row>
    <row r="493" spans="2:6" x14ac:dyDescent="0.3">
      <c r="B493" s="75">
        <v>240</v>
      </c>
      <c r="C493" s="75">
        <v>123</v>
      </c>
      <c r="D493" s="75">
        <v>17.399999999999999</v>
      </c>
      <c r="E493" s="75" t="s">
        <v>319</v>
      </c>
      <c r="F493" s="75">
        <v>5.3348050000000001E-2</v>
      </c>
    </row>
    <row r="494" spans="2:6" x14ac:dyDescent="0.3">
      <c r="B494" s="75">
        <v>241</v>
      </c>
      <c r="C494" s="75">
        <v>124</v>
      </c>
      <c r="D494" s="75">
        <v>17.149999999999999</v>
      </c>
      <c r="E494" s="75" t="s">
        <v>319</v>
      </c>
      <c r="F494" s="75">
        <v>3.6327310000000002E-3</v>
      </c>
    </row>
    <row r="495" spans="2:6" x14ac:dyDescent="0.3">
      <c r="B495" s="75">
        <v>242</v>
      </c>
      <c r="C495" s="75">
        <v>124</v>
      </c>
      <c r="D495" s="75">
        <v>18.25</v>
      </c>
      <c r="E495" s="75" t="s">
        <v>319</v>
      </c>
      <c r="F495" s="75">
        <v>-2.3518770000000001E-2</v>
      </c>
    </row>
    <row r="496" spans="2:6" x14ac:dyDescent="0.3">
      <c r="B496" s="75">
        <v>243</v>
      </c>
      <c r="C496" s="75">
        <v>124</v>
      </c>
      <c r="D496" s="75">
        <v>19.350000000000001</v>
      </c>
      <c r="E496" s="75" t="s">
        <v>319</v>
      </c>
      <c r="F496" s="75">
        <v>2.2286190000000001E-2</v>
      </c>
    </row>
    <row r="497" spans="2:6" x14ac:dyDescent="0.3">
      <c r="B497" s="75">
        <v>244</v>
      </c>
      <c r="C497" s="75">
        <v>125</v>
      </c>
      <c r="D497" s="75">
        <v>16.7</v>
      </c>
      <c r="E497" s="75" t="s">
        <v>320</v>
      </c>
      <c r="F497" s="75">
        <v>-1.9692089999999999E-2</v>
      </c>
    </row>
    <row r="498" spans="2:6" x14ac:dyDescent="0.3">
      <c r="B498" s="75">
        <v>245</v>
      </c>
      <c r="C498" s="75">
        <v>125</v>
      </c>
      <c r="D498" s="75">
        <v>17.95</v>
      </c>
      <c r="E498" s="75" t="s">
        <v>320</v>
      </c>
      <c r="F498" s="75">
        <v>1.6924769999999999E-2</v>
      </c>
    </row>
    <row r="499" spans="2:6" x14ac:dyDescent="0.3">
      <c r="B499" s="75">
        <v>246</v>
      </c>
      <c r="C499" s="75">
        <v>126</v>
      </c>
      <c r="D499" s="75">
        <v>19.399999999999999</v>
      </c>
      <c r="E499" s="75" t="s">
        <v>319</v>
      </c>
      <c r="F499" s="75">
        <v>-4.0355130000000001E-3</v>
      </c>
    </row>
    <row r="500" spans="2:6" x14ac:dyDescent="0.3">
      <c r="B500" s="75">
        <v>247</v>
      </c>
      <c r="C500" s="75">
        <v>126</v>
      </c>
      <c r="D500" s="75">
        <v>20.7</v>
      </c>
      <c r="E500" s="75" t="s">
        <v>319</v>
      </c>
      <c r="F500" s="75">
        <v>-5.0648300000000002E-3</v>
      </c>
    </row>
    <row r="501" spans="2:6" x14ac:dyDescent="0.3">
      <c r="B501" s="75">
        <v>248</v>
      </c>
      <c r="C501" s="75">
        <v>127</v>
      </c>
      <c r="D501" s="75">
        <v>10.15</v>
      </c>
      <c r="E501" s="75" t="s">
        <v>319</v>
      </c>
      <c r="F501" s="75">
        <v>4.0374680000000003E-2</v>
      </c>
    </row>
    <row r="502" spans="2:6" x14ac:dyDescent="0.3">
      <c r="B502" s="75">
        <v>249</v>
      </c>
      <c r="C502" s="75">
        <v>128</v>
      </c>
      <c r="D502" s="75">
        <v>10.15</v>
      </c>
      <c r="E502" s="75" t="s">
        <v>319</v>
      </c>
      <c r="F502" s="75">
        <v>5.8224159999999997E-2</v>
      </c>
    </row>
    <row r="503" spans="2:6" x14ac:dyDescent="0.3">
      <c r="B503" s="75">
        <v>250</v>
      </c>
      <c r="C503" s="75">
        <v>130</v>
      </c>
      <c r="D503" s="75">
        <v>18.75</v>
      </c>
      <c r="E503" s="75" t="s">
        <v>319</v>
      </c>
      <c r="F503" s="75">
        <v>-1.7482520000000001E-2</v>
      </c>
    </row>
    <row r="504" spans="2:6" x14ac:dyDescent="0.3">
      <c r="B504" s="75">
        <v>251</v>
      </c>
      <c r="C504" s="75">
        <v>134</v>
      </c>
      <c r="D504" s="75">
        <v>10.65</v>
      </c>
      <c r="E504" s="75" t="s">
        <v>320</v>
      </c>
      <c r="F504" s="75">
        <v>-4.276452E-2</v>
      </c>
    </row>
    <row r="505" spans="2:6" x14ac:dyDescent="0.3">
      <c r="B505" s="75">
        <v>252</v>
      </c>
      <c r="C505" s="75">
        <v>134</v>
      </c>
      <c r="D505" s="75">
        <v>11.75</v>
      </c>
      <c r="E505" s="75" t="s">
        <v>320</v>
      </c>
      <c r="F505" s="75">
        <v>6.2246669999999997E-2</v>
      </c>
    </row>
    <row r="506" spans="2:6" x14ac:dyDescent="0.3">
      <c r="B506" s="75">
        <v>253</v>
      </c>
      <c r="C506" s="75">
        <v>134</v>
      </c>
      <c r="D506" s="75">
        <v>12.8</v>
      </c>
      <c r="E506" s="75" t="s">
        <v>320</v>
      </c>
      <c r="F506" s="75">
        <v>7.0044709999999996E-2</v>
      </c>
    </row>
    <row r="507" spans="2:6" x14ac:dyDescent="0.3">
      <c r="B507" s="75">
        <v>254</v>
      </c>
      <c r="C507" s="75">
        <v>135</v>
      </c>
      <c r="D507" s="75">
        <v>11.55</v>
      </c>
      <c r="E507" s="75" t="s">
        <v>319</v>
      </c>
      <c r="F507" s="75">
        <v>4.4490580000000002E-2</v>
      </c>
    </row>
    <row r="508" spans="2:6" x14ac:dyDescent="0.3">
      <c r="B508" s="75">
        <v>255</v>
      </c>
      <c r="C508" s="75">
        <v>135</v>
      </c>
      <c r="D508" s="75">
        <v>12.6</v>
      </c>
      <c r="E508" s="75" t="s">
        <v>319</v>
      </c>
      <c r="F508" s="75">
        <v>0.13996890000000001</v>
      </c>
    </row>
    <row r="509" spans="2:6" x14ac:dyDescent="0.3">
      <c r="B509" s="75">
        <v>256</v>
      </c>
      <c r="C509" s="75">
        <v>135</v>
      </c>
      <c r="D509" s="75">
        <v>13.65</v>
      </c>
      <c r="E509" s="75" t="s">
        <v>319</v>
      </c>
      <c r="F509" s="75">
        <v>0.15006820000000001</v>
      </c>
    </row>
    <row r="510" spans="2:6" x14ac:dyDescent="0.3">
      <c r="B510" s="75">
        <v>257</v>
      </c>
      <c r="C510" s="75">
        <v>136</v>
      </c>
      <c r="D510" s="75">
        <v>18.350000000000001</v>
      </c>
      <c r="E510" s="75" t="s">
        <v>319</v>
      </c>
      <c r="F510" s="75">
        <v>-3.582624E-3</v>
      </c>
    </row>
    <row r="511" spans="2:6" x14ac:dyDescent="0.3">
      <c r="B511" s="75">
        <v>258</v>
      </c>
      <c r="C511" s="75">
        <v>136</v>
      </c>
      <c r="D511" s="75">
        <v>19.399999999999999</v>
      </c>
      <c r="E511" s="75" t="s">
        <v>319</v>
      </c>
      <c r="F511" s="75">
        <v>-1.5825909999999999E-2</v>
      </c>
    </row>
    <row r="512" spans="2:6" x14ac:dyDescent="0.3">
      <c r="B512" s="75">
        <v>259</v>
      </c>
      <c r="C512" s="75">
        <v>136</v>
      </c>
      <c r="D512" s="75">
        <v>20.45</v>
      </c>
      <c r="E512" s="75" t="s">
        <v>319</v>
      </c>
      <c r="F512" s="75">
        <v>4.0201010000000002E-2</v>
      </c>
    </row>
    <row r="513" spans="2:6" x14ac:dyDescent="0.3">
      <c r="B513" s="75">
        <v>260</v>
      </c>
      <c r="C513" s="75">
        <v>137</v>
      </c>
      <c r="D513" s="75">
        <v>18.600000000000001</v>
      </c>
      <c r="E513" s="75" t="s">
        <v>320</v>
      </c>
      <c r="F513" s="75">
        <v>1.6622339999999999E-2</v>
      </c>
    </row>
    <row r="514" spans="2:6" x14ac:dyDescent="0.3">
      <c r="B514" s="75">
        <v>261</v>
      </c>
      <c r="C514" s="75">
        <v>137</v>
      </c>
      <c r="D514" s="75">
        <v>19.95</v>
      </c>
      <c r="E514" s="75" t="s">
        <v>320</v>
      </c>
      <c r="F514" s="75">
        <v>-2.8261889999999998E-3</v>
      </c>
    </row>
    <row r="515" spans="2:6" x14ac:dyDescent="0.3">
      <c r="B515" s="75">
        <v>262</v>
      </c>
      <c r="C515" s="75">
        <v>142</v>
      </c>
      <c r="D515" s="75">
        <v>17.149999999999999</v>
      </c>
      <c r="E515" s="75" t="s">
        <v>320</v>
      </c>
      <c r="F515" s="75">
        <v>4.831394E-2</v>
      </c>
    </row>
    <row r="516" spans="2:6" x14ac:dyDescent="0.3">
      <c r="B516" s="75">
        <v>263</v>
      </c>
      <c r="C516" s="75">
        <v>142</v>
      </c>
      <c r="D516" s="75">
        <v>18.5</v>
      </c>
      <c r="E516" s="75" t="s">
        <v>320</v>
      </c>
      <c r="F516" s="75">
        <v>0</v>
      </c>
    </row>
    <row r="517" spans="2:6" x14ac:dyDescent="0.3">
      <c r="B517" s="75">
        <v>264</v>
      </c>
      <c r="C517" s="75">
        <v>143</v>
      </c>
      <c r="D517" s="75">
        <v>16.95</v>
      </c>
      <c r="E517" s="75" t="s">
        <v>319</v>
      </c>
      <c r="F517" s="75">
        <v>1.3959299999999999E-2</v>
      </c>
    </row>
    <row r="518" spans="2:6" x14ac:dyDescent="0.3">
      <c r="B518" s="75">
        <v>265</v>
      </c>
      <c r="C518" s="75">
        <v>143</v>
      </c>
      <c r="D518" s="75">
        <v>18.100000000000001</v>
      </c>
      <c r="E518" s="75" t="s">
        <v>319</v>
      </c>
      <c r="F518" s="75">
        <v>-1.031895E-2</v>
      </c>
    </row>
    <row r="519" spans="2:6" x14ac:dyDescent="0.3">
      <c r="B519" s="75">
        <v>266</v>
      </c>
      <c r="C519" s="75">
        <v>144</v>
      </c>
      <c r="D519" s="75">
        <v>21.5</v>
      </c>
      <c r="E519" s="75" t="s">
        <v>320</v>
      </c>
      <c r="F519" s="75">
        <v>-4.6554930000000001E-3</v>
      </c>
    </row>
    <row r="520" spans="2:6" x14ac:dyDescent="0.3">
      <c r="B520" s="75">
        <v>267</v>
      </c>
      <c r="C520" s="75">
        <v>146</v>
      </c>
      <c r="D520" s="75">
        <v>16.899999999999999</v>
      </c>
      <c r="E520" s="75" t="s">
        <v>320</v>
      </c>
      <c r="F520" s="75">
        <v>4.8649269999999998E-3</v>
      </c>
    </row>
    <row r="521" spans="2:6" x14ac:dyDescent="0.3">
      <c r="B521" s="75">
        <v>268</v>
      </c>
      <c r="C521" s="75">
        <v>147</v>
      </c>
      <c r="D521" s="75">
        <v>19.899999999999999</v>
      </c>
      <c r="E521" s="75" t="s">
        <v>320</v>
      </c>
      <c r="F521" s="75">
        <v>1.260875E-2</v>
      </c>
    </row>
    <row r="522" spans="2:6" x14ac:dyDescent="0.3">
      <c r="B522" s="75">
        <v>269</v>
      </c>
      <c r="C522" s="75">
        <v>148</v>
      </c>
      <c r="D522" s="75">
        <v>21.7</v>
      </c>
      <c r="E522" s="75" t="s">
        <v>319</v>
      </c>
      <c r="F522" s="75">
        <v>-2.3873189999999999E-2</v>
      </c>
    </row>
    <row r="523" spans="2:6" x14ac:dyDescent="0.3">
      <c r="B523" s="75">
        <v>270</v>
      </c>
      <c r="C523" s="75">
        <v>149</v>
      </c>
      <c r="D523" s="75">
        <v>12.8</v>
      </c>
      <c r="E523" s="75" t="s">
        <v>320</v>
      </c>
      <c r="F523" s="75">
        <v>8.0536910000000003E-2</v>
      </c>
    </row>
    <row r="524" spans="2:6" x14ac:dyDescent="0.3">
      <c r="B524" s="75">
        <v>271</v>
      </c>
      <c r="C524" s="75">
        <v>149</v>
      </c>
      <c r="D524" s="75">
        <v>14.25</v>
      </c>
      <c r="E524" s="75" t="s">
        <v>320</v>
      </c>
      <c r="F524" s="75">
        <v>1.4477189999999999E-2</v>
      </c>
    </row>
    <row r="525" spans="2:6" x14ac:dyDescent="0.3">
      <c r="B525" s="75">
        <v>272</v>
      </c>
      <c r="C525" s="75">
        <v>150</v>
      </c>
      <c r="D525" s="75">
        <v>18.95</v>
      </c>
      <c r="E525" s="75" t="s">
        <v>320</v>
      </c>
      <c r="F525" s="75">
        <v>-1.200384E-2</v>
      </c>
    </row>
    <row r="526" spans="2:6" x14ac:dyDescent="0.3">
      <c r="B526" s="75">
        <v>273</v>
      </c>
      <c r="C526" s="75">
        <v>150</v>
      </c>
      <c r="D526" s="75">
        <v>19.95</v>
      </c>
      <c r="E526" s="75" t="s">
        <v>320</v>
      </c>
      <c r="F526" s="75">
        <v>1.4867679999999999E-2</v>
      </c>
    </row>
    <row r="527" spans="2:6" x14ac:dyDescent="0.3">
      <c r="B527" s="75">
        <v>274</v>
      </c>
      <c r="C527" s="75">
        <v>150</v>
      </c>
      <c r="D527" s="75">
        <v>20.95</v>
      </c>
      <c r="E527" s="75" t="s">
        <v>320</v>
      </c>
      <c r="F527" s="75">
        <v>7.202305E-3</v>
      </c>
    </row>
    <row r="528" spans="2:6" x14ac:dyDescent="0.3">
      <c r="B528" s="75">
        <v>275</v>
      </c>
      <c r="C528" s="75">
        <v>151</v>
      </c>
      <c r="D528" s="75">
        <v>19.350000000000001</v>
      </c>
      <c r="E528" s="75" t="s">
        <v>319</v>
      </c>
      <c r="F528" s="75">
        <v>6.4977259999999997E-3</v>
      </c>
    </row>
    <row r="529" spans="2:6" x14ac:dyDescent="0.3">
      <c r="B529" s="75">
        <v>276</v>
      </c>
      <c r="C529" s="75">
        <v>151</v>
      </c>
      <c r="D529" s="75">
        <v>20.85</v>
      </c>
      <c r="E529" s="75" t="s">
        <v>319</v>
      </c>
      <c r="F529" s="75">
        <v>1.193928E-2</v>
      </c>
    </row>
    <row r="530" spans="2:6" x14ac:dyDescent="0.3">
      <c r="B530" s="75">
        <v>277</v>
      </c>
      <c r="C530" s="75">
        <v>152</v>
      </c>
      <c r="D530" s="75">
        <v>15.6</v>
      </c>
      <c r="E530" s="75" t="s">
        <v>320</v>
      </c>
      <c r="F530" s="75">
        <v>1.7784959999999999E-2</v>
      </c>
    </row>
    <row r="531" spans="2:6" x14ac:dyDescent="0.3">
      <c r="B531" s="75">
        <v>278</v>
      </c>
      <c r="C531" s="75">
        <v>152</v>
      </c>
      <c r="D531" s="75">
        <v>17.149999999999999</v>
      </c>
      <c r="E531" s="75" t="s">
        <v>320</v>
      </c>
      <c r="F531" s="75">
        <v>3.1771250000000001E-2</v>
      </c>
    </row>
    <row r="532" spans="2:6" x14ac:dyDescent="0.3">
      <c r="B532" s="75">
        <v>279</v>
      </c>
      <c r="C532" s="75">
        <v>154</v>
      </c>
      <c r="D532" s="75">
        <v>24</v>
      </c>
      <c r="E532" s="75" t="s">
        <v>319</v>
      </c>
      <c r="F532" s="75">
        <v>2.6533999999999999E-2</v>
      </c>
    </row>
    <row r="533" spans="2:6" x14ac:dyDescent="0.3">
      <c r="B533" s="75">
        <v>280</v>
      </c>
      <c r="C533" s="75">
        <v>154</v>
      </c>
      <c r="D533" s="75">
        <v>25.2</v>
      </c>
      <c r="E533" s="75" t="s">
        <v>319</v>
      </c>
      <c r="F533" s="75">
        <v>1.6072E-3</v>
      </c>
    </row>
    <row r="534" spans="2:6" x14ac:dyDescent="0.3">
      <c r="B534" s="75">
        <v>281</v>
      </c>
      <c r="C534" s="75">
        <v>155</v>
      </c>
      <c r="D534" s="75">
        <v>20.2</v>
      </c>
      <c r="E534" s="75" t="s">
        <v>320</v>
      </c>
      <c r="F534" s="75">
        <v>1.5E-3</v>
      </c>
    </row>
    <row r="535" spans="2:6" x14ac:dyDescent="0.3">
      <c r="B535" s="75">
        <v>282</v>
      </c>
      <c r="C535" s="75">
        <v>155</v>
      </c>
      <c r="D535" s="75">
        <v>21.75</v>
      </c>
      <c r="E535" s="75" t="s">
        <v>320</v>
      </c>
      <c r="F535" s="75">
        <v>3.6254870000000002E-2</v>
      </c>
    </row>
    <row r="536" spans="2:6" x14ac:dyDescent="0.3">
      <c r="B536" s="75">
        <v>283</v>
      </c>
      <c r="C536" s="75">
        <v>156</v>
      </c>
      <c r="D536" s="75">
        <v>20.65</v>
      </c>
      <c r="E536" s="75" t="s">
        <v>320</v>
      </c>
      <c r="F536" s="75">
        <v>-3.4650029999999999E-3</v>
      </c>
    </row>
    <row r="537" spans="2:6" x14ac:dyDescent="0.3">
      <c r="B537" s="75">
        <v>284</v>
      </c>
      <c r="C537" s="75">
        <v>159</v>
      </c>
      <c r="D537" s="75">
        <v>19.149999999999999</v>
      </c>
      <c r="E537" s="75" t="s">
        <v>319</v>
      </c>
      <c r="F537" s="75">
        <v>-2.2193770000000002E-2</v>
      </c>
    </row>
    <row r="538" spans="2:6" x14ac:dyDescent="0.3">
      <c r="B538" s="75">
        <v>285</v>
      </c>
      <c r="C538" s="75">
        <v>159</v>
      </c>
      <c r="D538" s="75">
        <v>20.55</v>
      </c>
      <c r="E538" s="75" t="s">
        <v>319</v>
      </c>
      <c r="F538" s="75">
        <v>2.3212360000000001E-2</v>
      </c>
    </row>
    <row r="539" spans="2:6" x14ac:dyDescent="0.3">
      <c r="B539" s="75">
        <v>286</v>
      </c>
      <c r="C539" s="75">
        <v>160</v>
      </c>
      <c r="D539" s="75">
        <v>20.5</v>
      </c>
      <c r="E539" s="75" t="s">
        <v>320</v>
      </c>
      <c r="F539" s="75">
        <v>7.8333069999999994E-3</v>
      </c>
    </row>
    <row r="540" spans="2:6" x14ac:dyDescent="0.3">
      <c r="B540" s="75">
        <v>287</v>
      </c>
      <c r="C540" s="75">
        <v>166</v>
      </c>
      <c r="D540" s="75">
        <v>18.75</v>
      </c>
      <c r="E540" s="75" t="s">
        <v>320</v>
      </c>
      <c r="F540" s="75">
        <v>3.1296570000000003E-2</v>
      </c>
    </row>
    <row r="541" spans="2:6" x14ac:dyDescent="0.3">
      <c r="B541" s="75">
        <v>288</v>
      </c>
      <c r="C541" s="75">
        <v>166</v>
      </c>
      <c r="D541" s="75">
        <v>19.8</v>
      </c>
      <c r="E541" s="75" t="s">
        <v>320</v>
      </c>
      <c r="F541" s="75">
        <v>1.5847859999999999E-3</v>
      </c>
    </row>
    <row r="542" spans="2:6" x14ac:dyDescent="0.3">
      <c r="B542" s="75">
        <v>289</v>
      </c>
      <c r="C542" s="75">
        <v>167</v>
      </c>
      <c r="D542" s="75">
        <v>23.05</v>
      </c>
      <c r="E542" s="75" t="s">
        <v>320</v>
      </c>
      <c r="F542" s="75">
        <v>-1.0427530000000001E-2</v>
      </c>
    </row>
    <row r="543" spans="2:6" x14ac:dyDescent="0.3">
      <c r="B543" s="75">
        <v>290</v>
      </c>
      <c r="C543" s="75">
        <v>168</v>
      </c>
      <c r="D543" s="75">
        <v>20.149999999999999</v>
      </c>
      <c r="E543" s="75" t="s">
        <v>320</v>
      </c>
      <c r="F543" s="75">
        <v>-7.8302400000000005E-3</v>
      </c>
    </row>
    <row r="544" spans="2:6" x14ac:dyDescent="0.3">
      <c r="B544" s="75">
        <v>291</v>
      </c>
      <c r="C544" s="75">
        <v>168</v>
      </c>
      <c r="D544" s="75">
        <v>21.2</v>
      </c>
      <c r="E544" s="75" t="s">
        <v>320</v>
      </c>
      <c r="F544" s="75">
        <v>-9.5569069999999999E-3</v>
      </c>
    </row>
    <row r="545" spans="2:6" x14ac:dyDescent="0.3">
      <c r="B545" s="75">
        <v>292</v>
      </c>
      <c r="C545" s="75">
        <v>168</v>
      </c>
      <c r="D545" s="75">
        <v>22.15</v>
      </c>
      <c r="E545" s="75" t="s">
        <v>320</v>
      </c>
      <c r="F545" s="75">
        <v>1.6569199999999999E-2</v>
      </c>
    </row>
    <row r="546" spans="2:6" x14ac:dyDescent="0.3">
      <c r="B546" s="75">
        <v>293</v>
      </c>
      <c r="C546" s="75">
        <v>169</v>
      </c>
      <c r="D546" s="75">
        <v>21.85</v>
      </c>
      <c r="E546" s="75" t="s">
        <v>319</v>
      </c>
      <c r="F546" s="75">
        <v>5.0089449999999999E-3</v>
      </c>
    </row>
    <row r="547" spans="2:6" x14ac:dyDescent="0.3">
      <c r="B547" s="75">
        <v>294</v>
      </c>
      <c r="C547" s="75">
        <v>170</v>
      </c>
      <c r="D547" s="75">
        <v>23.35</v>
      </c>
      <c r="E547" s="75" t="s">
        <v>320</v>
      </c>
      <c r="F547" s="75">
        <v>0</v>
      </c>
    </row>
    <row r="548" spans="2:6" x14ac:dyDescent="0.3">
      <c r="B548" s="75">
        <v>295</v>
      </c>
      <c r="C548" s="75">
        <v>171</v>
      </c>
      <c r="D548" s="75">
        <v>20.9</v>
      </c>
      <c r="E548" s="75" t="s">
        <v>319</v>
      </c>
      <c r="F548" s="75">
        <v>-4.975124E-3</v>
      </c>
    </row>
    <row r="549" spans="2:6" x14ac:dyDescent="0.3">
      <c r="B549" s="75">
        <v>296</v>
      </c>
      <c r="C549" s="75">
        <v>171</v>
      </c>
      <c r="D549" s="75">
        <v>22</v>
      </c>
      <c r="E549" s="75" t="s">
        <v>319</v>
      </c>
      <c r="F549" s="75">
        <v>1.7361109999999999E-2</v>
      </c>
    </row>
    <row r="550" spans="2:6" x14ac:dyDescent="0.3">
      <c r="B550" s="75">
        <v>297</v>
      </c>
      <c r="C550" s="75">
        <v>172</v>
      </c>
      <c r="D550" s="75">
        <v>20.399999999999999</v>
      </c>
      <c r="E550" s="75" t="s">
        <v>320</v>
      </c>
      <c r="F550" s="75">
        <v>6.3198830000000001E-3</v>
      </c>
    </row>
    <row r="551" spans="2:6" x14ac:dyDescent="0.3">
      <c r="B551" s="75">
        <v>298</v>
      </c>
      <c r="C551" s="75">
        <v>173</v>
      </c>
      <c r="D551" s="75">
        <v>13.4</v>
      </c>
      <c r="E551" s="75" t="s">
        <v>320</v>
      </c>
      <c r="F551" s="75">
        <v>4.7563809999999998E-2</v>
      </c>
    </row>
    <row r="552" spans="2:6" x14ac:dyDescent="0.3">
      <c r="B552" s="75">
        <v>299</v>
      </c>
      <c r="C552" s="75">
        <v>173</v>
      </c>
      <c r="D552" s="75">
        <v>14.35</v>
      </c>
      <c r="E552" s="75" t="s">
        <v>320</v>
      </c>
      <c r="F552" s="75">
        <v>3.6913990000000002E-3</v>
      </c>
    </row>
    <row r="553" spans="2:6" x14ac:dyDescent="0.3">
      <c r="B553" s="75">
        <v>300</v>
      </c>
      <c r="C553" s="75">
        <v>177</v>
      </c>
      <c r="D553" s="75">
        <v>20.95</v>
      </c>
      <c r="E553" s="75" t="s">
        <v>320</v>
      </c>
      <c r="F553" s="75">
        <v>1.198801E-2</v>
      </c>
    </row>
    <row r="554" spans="2:6" x14ac:dyDescent="0.3">
      <c r="B554" s="75">
        <v>301</v>
      </c>
      <c r="C554" s="75">
        <v>177</v>
      </c>
      <c r="D554" s="75">
        <v>22.2</v>
      </c>
      <c r="E554" s="75" t="s">
        <v>320</v>
      </c>
      <c r="F554" s="75">
        <v>8.5218470000000008E-3</v>
      </c>
    </row>
    <row r="555" spans="2:6" x14ac:dyDescent="0.3">
      <c r="B555" s="75">
        <v>302</v>
      </c>
      <c r="C555" s="75">
        <v>178</v>
      </c>
      <c r="D555" s="75">
        <v>13.9</v>
      </c>
      <c r="E555" s="75" t="s">
        <v>319</v>
      </c>
      <c r="F555" s="75">
        <v>4.3580679999999997E-2</v>
      </c>
    </row>
    <row r="556" spans="2:6" x14ac:dyDescent="0.3">
      <c r="B556" s="75">
        <v>303</v>
      </c>
      <c r="C556" s="75">
        <v>178</v>
      </c>
      <c r="D556" s="75">
        <v>14.9</v>
      </c>
      <c r="E556" s="75" t="s">
        <v>319</v>
      </c>
      <c r="F556" s="75">
        <v>0.10158010000000001</v>
      </c>
    </row>
    <row r="557" spans="2:6" x14ac:dyDescent="0.3">
      <c r="B557" s="75">
        <v>304</v>
      </c>
      <c r="C557" s="75">
        <v>178</v>
      </c>
      <c r="D557" s="75">
        <v>15.9</v>
      </c>
      <c r="E557" s="75" t="s">
        <v>319</v>
      </c>
      <c r="F557" s="75">
        <v>2.8688519999999999E-2</v>
      </c>
    </row>
    <row r="558" spans="2:6" x14ac:dyDescent="0.3">
      <c r="B558" s="75">
        <v>305</v>
      </c>
      <c r="C558" s="75">
        <v>179</v>
      </c>
      <c r="D558" s="75">
        <v>15.5</v>
      </c>
      <c r="E558" s="75" t="s">
        <v>320</v>
      </c>
      <c r="F558" s="75">
        <v>3.7521819999999997E-2</v>
      </c>
    </row>
    <row r="559" spans="2:6" x14ac:dyDescent="0.3">
      <c r="B559" s="75">
        <v>306</v>
      </c>
      <c r="C559" s="75">
        <v>179</v>
      </c>
      <c r="D559" s="75">
        <v>16.5</v>
      </c>
      <c r="E559" s="75" t="s">
        <v>320</v>
      </c>
      <c r="F559" s="75">
        <v>-1.682086E-3</v>
      </c>
    </row>
    <row r="560" spans="2:6" x14ac:dyDescent="0.3">
      <c r="B560" s="75">
        <v>307</v>
      </c>
      <c r="C560" s="75">
        <v>179</v>
      </c>
      <c r="D560" s="75">
        <v>17.5</v>
      </c>
      <c r="E560" s="75" t="s">
        <v>320</v>
      </c>
      <c r="F560" s="75">
        <v>7.5821400000000002E-3</v>
      </c>
    </row>
    <row r="561" spans="2:6" x14ac:dyDescent="0.3">
      <c r="B561" s="75">
        <v>308</v>
      </c>
      <c r="C561" s="75">
        <v>180</v>
      </c>
      <c r="D561" s="75">
        <v>24.7</v>
      </c>
      <c r="E561" s="75" t="s">
        <v>319</v>
      </c>
      <c r="F561" s="75">
        <v>3.125E-2</v>
      </c>
    </row>
    <row r="562" spans="2:6" x14ac:dyDescent="0.3">
      <c r="B562" s="75">
        <v>309</v>
      </c>
      <c r="C562" s="75">
        <v>181</v>
      </c>
      <c r="D562" s="75">
        <v>19.149999999999999</v>
      </c>
      <c r="E562" s="75" t="s">
        <v>319</v>
      </c>
      <c r="F562" s="75">
        <v>2.6455030000000001E-2</v>
      </c>
    </row>
    <row r="563" spans="2:6" x14ac:dyDescent="0.3">
      <c r="B563" s="75">
        <v>310</v>
      </c>
      <c r="C563" s="75">
        <v>181</v>
      </c>
      <c r="D563" s="75">
        <v>20.149999999999999</v>
      </c>
      <c r="E563" s="75" t="s">
        <v>319</v>
      </c>
      <c r="F563" s="75">
        <v>-9.6098399999999997E-3</v>
      </c>
    </row>
    <row r="564" spans="2:6" x14ac:dyDescent="0.3">
      <c r="B564" s="75">
        <v>311</v>
      </c>
      <c r="C564" s="75">
        <v>181</v>
      </c>
      <c r="D564" s="75">
        <v>21.25</v>
      </c>
      <c r="E564" s="75" t="s">
        <v>319</v>
      </c>
      <c r="F564" s="75">
        <v>-3.3022530000000001E-2</v>
      </c>
    </row>
    <row r="565" spans="2:6" x14ac:dyDescent="0.3">
      <c r="B565" s="75">
        <v>312</v>
      </c>
      <c r="C565" s="75">
        <v>182</v>
      </c>
      <c r="D565" s="75">
        <v>23.7</v>
      </c>
      <c r="E565" s="75" t="s">
        <v>319</v>
      </c>
      <c r="F565" s="75">
        <v>-1.5311E-2</v>
      </c>
    </row>
    <row r="566" spans="2:6" x14ac:dyDescent="0.3">
      <c r="B566" s="75">
        <v>313</v>
      </c>
      <c r="C566" s="75">
        <v>182</v>
      </c>
      <c r="D566" s="75">
        <v>24.7</v>
      </c>
      <c r="E566" s="75" t="s">
        <v>319</v>
      </c>
      <c r="F566" s="75">
        <v>2.9154519999999998E-3</v>
      </c>
    </row>
    <row r="567" spans="2:6" x14ac:dyDescent="0.3">
      <c r="B567" s="75">
        <v>314</v>
      </c>
      <c r="C567" s="75">
        <v>184</v>
      </c>
      <c r="D567" s="75">
        <v>19</v>
      </c>
      <c r="E567" s="75" t="s">
        <v>320</v>
      </c>
      <c r="F567" s="75">
        <v>-1.0866610000000001E-2</v>
      </c>
    </row>
    <row r="568" spans="2:6" x14ac:dyDescent="0.3">
      <c r="B568" s="75">
        <v>315</v>
      </c>
      <c r="C568" s="75">
        <v>184</v>
      </c>
      <c r="D568" s="75">
        <v>20.149999999999999</v>
      </c>
      <c r="E568" s="75" t="s">
        <v>320</v>
      </c>
      <c r="F568" s="75">
        <v>1.35125E-2</v>
      </c>
    </row>
    <row r="569" spans="2:6" x14ac:dyDescent="0.3">
      <c r="B569" s="75">
        <v>316</v>
      </c>
      <c r="C569" s="75">
        <v>187</v>
      </c>
      <c r="D569" s="75">
        <v>19.8</v>
      </c>
      <c r="E569" s="75" t="s">
        <v>320</v>
      </c>
      <c r="F569" s="75">
        <v>2.0318019999999999E-2</v>
      </c>
    </row>
    <row r="570" spans="2:6" x14ac:dyDescent="0.3">
      <c r="B570" s="75">
        <v>317</v>
      </c>
      <c r="C570" s="75">
        <v>193</v>
      </c>
      <c r="D570" s="75">
        <v>13.75</v>
      </c>
      <c r="E570" s="75" t="s">
        <v>320</v>
      </c>
      <c r="F570" s="75">
        <v>0.13570489999999999</v>
      </c>
    </row>
    <row r="571" spans="2:6" x14ac:dyDescent="0.3">
      <c r="B571" s="75">
        <v>318</v>
      </c>
      <c r="C571" s="75">
        <v>193</v>
      </c>
      <c r="D571" s="75">
        <v>14.9</v>
      </c>
      <c r="E571" s="75" t="s">
        <v>320</v>
      </c>
      <c r="F571" s="75">
        <v>3.9932740000000001E-2</v>
      </c>
    </row>
    <row r="572" spans="2:6" x14ac:dyDescent="0.3">
      <c r="B572" s="75">
        <v>319</v>
      </c>
      <c r="C572" s="75">
        <v>194</v>
      </c>
      <c r="D572" s="75">
        <v>23.8</v>
      </c>
      <c r="E572" s="75" t="s">
        <v>320</v>
      </c>
      <c r="F572" s="75">
        <v>3.6964980000000001E-2</v>
      </c>
    </row>
    <row r="573" spans="2:6" x14ac:dyDescent="0.3">
      <c r="B573" s="75">
        <v>320</v>
      </c>
      <c r="C573" s="75">
        <v>194</v>
      </c>
      <c r="D573" s="75">
        <v>24.8</v>
      </c>
      <c r="E573" s="75" t="s">
        <v>320</v>
      </c>
      <c r="F573" s="75">
        <v>-1.1257039999999999E-2</v>
      </c>
    </row>
    <row r="574" spans="2:6" x14ac:dyDescent="0.3">
      <c r="B574" s="75">
        <v>321</v>
      </c>
      <c r="C574" s="75">
        <v>195</v>
      </c>
      <c r="D574" s="75">
        <v>23.25</v>
      </c>
      <c r="E574" s="75" t="s">
        <v>320</v>
      </c>
      <c r="F574" s="75">
        <v>-5.145798E-3</v>
      </c>
    </row>
    <row r="575" spans="2:6" x14ac:dyDescent="0.3">
      <c r="B575" s="75">
        <v>322</v>
      </c>
      <c r="C575" s="75">
        <v>195</v>
      </c>
      <c r="D575" s="75">
        <v>24.25</v>
      </c>
      <c r="E575" s="75" t="s">
        <v>320</v>
      </c>
      <c r="F575" s="75">
        <v>5.2709260000000004E-3</v>
      </c>
    </row>
    <row r="576" spans="2:6" x14ac:dyDescent="0.3">
      <c r="B576" s="75">
        <v>323</v>
      </c>
      <c r="C576" s="75">
        <v>197</v>
      </c>
      <c r="D576" s="75">
        <v>21.3</v>
      </c>
      <c r="E576" s="75" t="s">
        <v>320</v>
      </c>
      <c r="F576" s="75">
        <v>-1.8552880000000001E-3</v>
      </c>
    </row>
    <row r="577" spans="2:6" x14ac:dyDescent="0.3">
      <c r="B577" s="75">
        <v>324</v>
      </c>
      <c r="C577" s="75">
        <v>198</v>
      </c>
      <c r="D577" s="75">
        <v>21.9</v>
      </c>
      <c r="E577" s="75" t="s">
        <v>320</v>
      </c>
      <c r="F577" s="75">
        <v>-2.0230310000000001E-2</v>
      </c>
    </row>
    <row r="578" spans="2:6" x14ac:dyDescent="0.3">
      <c r="B578" s="75">
        <v>325</v>
      </c>
      <c r="C578" s="75">
        <v>198</v>
      </c>
      <c r="D578" s="75">
        <v>22.95</v>
      </c>
      <c r="E578" s="75" t="s">
        <v>320</v>
      </c>
      <c r="F578" s="75">
        <v>7.44285E-3</v>
      </c>
    </row>
    <row r="579" spans="2:6" x14ac:dyDescent="0.3">
      <c r="B579" s="75">
        <v>326</v>
      </c>
      <c r="C579" s="75">
        <v>201</v>
      </c>
      <c r="D579" s="75">
        <v>13.95</v>
      </c>
      <c r="E579" s="75" t="s">
        <v>320</v>
      </c>
      <c r="F579" s="75">
        <v>2.1122760000000001E-2</v>
      </c>
    </row>
    <row r="580" spans="2:6" x14ac:dyDescent="0.3">
      <c r="B580" s="75">
        <v>327</v>
      </c>
      <c r="C580" s="75">
        <v>202</v>
      </c>
      <c r="D580" s="75">
        <v>21.8</v>
      </c>
      <c r="E580" s="75" t="s">
        <v>320</v>
      </c>
      <c r="F580" s="75">
        <v>1.7497809999999999E-2</v>
      </c>
    </row>
    <row r="581" spans="2:6" x14ac:dyDescent="0.3">
      <c r="B581" s="75">
        <v>328</v>
      </c>
      <c r="C581" s="75">
        <v>202</v>
      </c>
      <c r="D581" s="75">
        <v>22.85</v>
      </c>
      <c r="E581" s="75" t="s">
        <v>320</v>
      </c>
      <c r="F581" s="75">
        <v>-3.9988570000000001E-2</v>
      </c>
    </row>
    <row r="582" spans="2:6" x14ac:dyDescent="0.3">
      <c r="B582" s="75">
        <v>329</v>
      </c>
      <c r="C582" s="75">
        <v>206</v>
      </c>
      <c r="D582" s="75">
        <v>15.65</v>
      </c>
      <c r="E582" s="75" t="s">
        <v>319</v>
      </c>
      <c r="F582" s="75">
        <v>0.13298180000000001</v>
      </c>
    </row>
    <row r="583" spans="2:6" x14ac:dyDescent="0.3">
      <c r="B583" s="75">
        <v>330</v>
      </c>
      <c r="C583" s="75">
        <v>206</v>
      </c>
      <c r="D583" s="75">
        <v>16.7</v>
      </c>
      <c r="E583" s="75" t="s">
        <v>319</v>
      </c>
      <c r="F583" s="75">
        <v>0.10671070000000001</v>
      </c>
    </row>
    <row r="584" spans="2:6" x14ac:dyDescent="0.3">
      <c r="B584" s="75">
        <v>331</v>
      </c>
      <c r="C584" s="75">
        <v>207</v>
      </c>
      <c r="D584" s="75">
        <v>10.75</v>
      </c>
      <c r="E584" s="75" t="s">
        <v>319</v>
      </c>
      <c r="F584" s="75">
        <v>4.2717930000000001E-2</v>
      </c>
    </row>
    <row r="585" spans="2:6" x14ac:dyDescent="0.3">
      <c r="B585" s="75">
        <v>332</v>
      </c>
      <c r="C585" s="75">
        <v>207</v>
      </c>
      <c r="D585" s="75">
        <v>11.9</v>
      </c>
      <c r="E585" s="75" t="s">
        <v>319</v>
      </c>
      <c r="F585" s="75">
        <v>4.324451E-2</v>
      </c>
    </row>
    <row r="586" spans="2:6" x14ac:dyDescent="0.3">
      <c r="B586" s="75">
        <v>333</v>
      </c>
      <c r="C586" s="75">
        <v>208</v>
      </c>
      <c r="D586" s="75">
        <v>13.05</v>
      </c>
      <c r="E586" s="75" t="s">
        <v>319</v>
      </c>
      <c r="F586" s="75">
        <v>-2.6913880000000001E-2</v>
      </c>
    </row>
    <row r="587" spans="2:6" x14ac:dyDescent="0.3">
      <c r="B587" s="75">
        <v>334</v>
      </c>
      <c r="C587" s="75">
        <v>208</v>
      </c>
      <c r="D587" s="75">
        <v>14.15</v>
      </c>
      <c r="E587" s="75" t="s">
        <v>319</v>
      </c>
      <c r="F587" s="75">
        <v>4.1602470000000003E-2</v>
      </c>
    </row>
    <row r="588" spans="2:6" x14ac:dyDescent="0.3">
      <c r="B588" s="75">
        <v>335</v>
      </c>
      <c r="C588" s="75">
        <v>209</v>
      </c>
      <c r="D588" s="75">
        <v>15.35</v>
      </c>
      <c r="E588" s="75" t="s">
        <v>319</v>
      </c>
      <c r="F588" s="75">
        <v>9.7868640000000007E-2</v>
      </c>
    </row>
    <row r="589" spans="2:6" x14ac:dyDescent="0.3">
      <c r="B589" s="75">
        <v>336</v>
      </c>
      <c r="C589" s="75">
        <v>209</v>
      </c>
      <c r="D589" s="75">
        <v>16.45</v>
      </c>
      <c r="E589" s="75" t="s">
        <v>319</v>
      </c>
      <c r="F589" s="75">
        <v>2.748871E-2</v>
      </c>
    </row>
    <row r="590" spans="2:6" x14ac:dyDescent="0.3">
      <c r="B590" s="75">
        <v>337</v>
      </c>
      <c r="C590" s="75">
        <v>210</v>
      </c>
      <c r="D590" s="75">
        <v>22.95</v>
      </c>
      <c r="E590" s="75" t="s">
        <v>320</v>
      </c>
      <c r="F590" s="75">
        <v>-9.7783569999999997E-3</v>
      </c>
    </row>
    <row r="591" spans="2:6" x14ac:dyDescent="0.3">
      <c r="B591" s="75">
        <v>338</v>
      </c>
      <c r="C591" s="75">
        <v>210</v>
      </c>
      <c r="D591" s="75">
        <v>24.1</v>
      </c>
      <c r="E591" s="75" t="s">
        <v>320</v>
      </c>
      <c r="F591" s="75">
        <v>3.433476E-3</v>
      </c>
    </row>
    <row r="592" spans="2:6" x14ac:dyDescent="0.3">
      <c r="B592" s="75">
        <v>339</v>
      </c>
      <c r="C592" s="75">
        <v>211</v>
      </c>
      <c r="D592" s="75">
        <v>11.1</v>
      </c>
      <c r="E592" s="75" t="s">
        <v>320</v>
      </c>
      <c r="F592" s="75">
        <v>0.12044199999999999</v>
      </c>
    </row>
    <row r="593" spans="2:6" x14ac:dyDescent="0.3">
      <c r="B593" s="75">
        <v>340</v>
      </c>
      <c r="C593" s="75">
        <v>211</v>
      </c>
      <c r="D593" s="75">
        <v>12.1</v>
      </c>
      <c r="E593" s="75" t="s">
        <v>320</v>
      </c>
      <c r="F593" s="75">
        <v>1.5779089999999999E-2</v>
      </c>
    </row>
    <row r="594" spans="2:6" x14ac:dyDescent="0.3">
      <c r="B594" s="75">
        <v>341</v>
      </c>
      <c r="C594" s="75">
        <v>213</v>
      </c>
      <c r="D594" s="75">
        <v>18.100000000000001</v>
      </c>
      <c r="E594" s="75" t="s">
        <v>320</v>
      </c>
      <c r="F594" s="75">
        <v>-5.9820539999999997E-3</v>
      </c>
    </row>
    <row r="595" spans="2:6" x14ac:dyDescent="0.3">
      <c r="B595" s="75">
        <v>342</v>
      </c>
      <c r="C595" s="75">
        <v>213</v>
      </c>
      <c r="D595" s="75">
        <v>19.350000000000001</v>
      </c>
      <c r="E595" s="75" t="s">
        <v>320</v>
      </c>
      <c r="F595" s="75">
        <v>-1.5379469999999999E-2</v>
      </c>
    </row>
    <row r="596" spans="2:6" x14ac:dyDescent="0.3">
      <c r="B596" s="75">
        <v>343</v>
      </c>
      <c r="C596" s="75">
        <v>214</v>
      </c>
      <c r="D596" s="75">
        <v>12.75</v>
      </c>
      <c r="E596" s="75" t="s">
        <v>320</v>
      </c>
      <c r="F596" s="75">
        <v>6.339931E-2</v>
      </c>
    </row>
    <row r="597" spans="2:6" x14ac:dyDescent="0.3">
      <c r="B597" s="75">
        <v>344</v>
      </c>
      <c r="C597" s="75">
        <v>215</v>
      </c>
      <c r="D597" s="75">
        <v>16.649999999999999</v>
      </c>
      <c r="E597" s="75" t="s">
        <v>320</v>
      </c>
      <c r="F597" s="75">
        <v>0</v>
      </c>
    </row>
    <row r="598" spans="2:6" x14ac:dyDescent="0.3">
      <c r="B598" s="75">
        <v>345</v>
      </c>
      <c r="C598" s="75">
        <v>216</v>
      </c>
      <c r="D598" s="75">
        <v>24.15</v>
      </c>
      <c r="E598" s="75" t="s">
        <v>320</v>
      </c>
      <c r="F598" s="75">
        <v>-3.5698779999999999E-2</v>
      </c>
    </row>
    <row r="599" spans="2:6" x14ac:dyDescent="0.3">
      <c r="B599" s="75">
        <v>346</v>
      </c>
      <c r="C599" s="75">
        <v>217</v>
      </c>
      <c r="D599" s="75">
        <v>22.55</v>
      </c>
      <c r="E599" s="75" t="s">
        <v>319</v>
      </c>
      <c r="F599" s="75">
        <v>-2.0671830000000002E-3</v>
      </c>
    </row>
    <row r="600" spans="2:6" x14ac:dyDescent="0.3">
      <c r="B600" s="75">
        <v>347</v>
      </c>
      <c r="C600" s="75">
        <v>221</v>
      </c>
      <c r="D600" s="75">
        <v>17.95</v>
      </c>
      <c r="E600" s="75" t="s">
        <v>319</v>
      </c>
      <c r="F600" s="75">
        <v>7.6824579999999996E-3</v>
      </c>
    </row>
    <row r="601" spans="2:6" x14ac:dyDescent="0.3">
      <c r="B601" s="75">
        <v>348</v>
      </c>
      <c r="C601" s="75">
        <v>222</v>
      </c>
      <c r="D601" s="75">
        <v>16.05</v>
      </c>
      <c r="E601" s="75" t="s">
        <v>320</v>
      </c>
      <c r="F601" s="75">
        <v>-2.1474590000000002E-2</v>
      </c>
    </row>
    <row r="602" spans="2:6" x14ac:dyDescent="0.3">
      <c r="B602" s="75">
        <v>349</v>
      </c>
      <c r="C602" s="75">
        <v>222</v>
      </c>
      <c r="D602" s="75">
        <v>17.25</v>
      </c>
      <c r="E602" s="75" t="s">
        <v>320</v>
      </c>
      <c r="F602" s="75">
        <v>-1.008065E-2</v>
      </c>
    </row>
    <row r="603" spans="2:6" x14ac:dyDescent="0.3">
      <c r="B603" s="75">
        <v>350</v>
      </c>
      <c r="C603" s="75">
        <v>224</v>
      </c>
      <c r="D603" s="75">
        <v>19.25</v>
      </c>
      <c r="E603" s="75" t="s">
        <v>319</v>
      </c>
      <c r="F603" s="75">
        <v>-1.210196E-2</v>
      </c>
    </row>
    <row r="604" spans="2:6" x14ac:dyDescent="0.3">
      <c r="B604" s="75">
        <v>351</v>
      </c>
      <c r="C604" s="75">
        <v>224</v>
      </c>
      <c r="D604" s="75">
        <v>20.350000000000001</v>
      </c>
      <c r="E604" s="75" t="s">
        <v>319</v>
      </c>
      <c r="F604" s="75">
        <v>4.9950050000000003E-2</v>
      </c>
    </row>
    <row r="605" spans="2:6" x14ac:dyDescent="0.3">
      <c r="B605" s="75">
        <v>352</v>
      </c>
      <c r="C605" s="75">
        <v>225</v>
      </c>
      <c r="D605" s="75">
        <v>15.2</v>
      </c>
      <c r="E605" s="75" t="s">
        <v>319</v>
      </c>
      <c r="F605" s="75">
        <v>7.7565629999999997E-2</v>
      </c>
    </row>
    <row r="606" spans="2:6" x14ac:dyDescent="0.3">
      <c r="B606" s="75">
        <v>353</v>
      </c>
      <c r="C606" s="75">
        <v>225</v>
      </c>
      <c r="D606" s="75">
        <v>16.2</v>
      </c>
      <c r="E606" s="75" t="s">
        <v>319</v>
      </c>
      <c r="F606" s="75">
        <v>6.004367E-2</v>
      </c>
    </row>
    <row r="607" spans="2:6" x14ac:dyDescent="0.3">
      <c r="B607" s="75">
        <v>354</v>
      </c>
      <c r="C607" s="75">
        <v>226</v>
      </c>
      <c r="D607" s="75">
        <v>11.1</v>
      </c>
      <c r="E607" s="75" t="s">
        <v>320</v>
      </c>
      <c r="F607" s="75">
        <v>8.7790380000000001E-2</v>
      </c>
    </row>
    <row r="608" spans="2:6" x14ac:dyDescent="0.3">
      <c r="B608" s="75">
        <v>355</v>
      </c>
      <c r="C608" s="75">
        <v>226</v>
      </c>
      <c r="D608" s="75">
        <v>12.2</v>
      </c>
      <c r="E608" s="75" t="s">
        <v>320</v>
      </c>
      <c r="F608" s="75">
        <v>8.2111439999999994E-2</v>
      </c>
    </row>
    <row r="609" spans="2:6" x14ac:dyDescent="0.3">
      <c r="B609" s="75">
        <v>356</v>
      </c>
      <c r="C609" s="75">
        <v>229</v>
      </c>
      <c r="D609" s="75">
        <v>13.2</v>
      </c>
      <c r="E609" s="75" t="s">
        <v>320</v>
      </c>
      <c r="F609" s="75">
        <v>0.11356049999999999</v>
      </c>
    </row>
    <row r="610" spans="2:6" x14ac:dyDescent="0.3">
      <c r="B610" s="75">
        <v>357</v>
      </c>
      <c r="C610" s="75">
        <v>229</v>
      </c>
      <c r="D610" s="75">
        <v>14.35</v>
      </c>
      <c r="E610" s="75" t="s">
        <v>320</v>
      </c>
      <c r="F610" s="75">
        <v>4.6496709999999997E-2</v>
      </c>
    </row>
    <row r="611" spans="2:6" x14ac:dyDescent="0.3">
      <c r="B611" s="75">
        <v>358</v>
      </c>
      <c r="C611" s="75">
        <v>230</v>
      </c>
      <c r="D611" s="75">
        <v>25.15</v>
      </c>
      <c r="E611" s="75" t="s">
        <v>319</v>
      </c>
      <c r="F611" s="75">
        <v>2.5860350000000001E-2</v>
      </c>
    </row>
    <row r="612" spans="2:6" x14ac:dyDescent="0.3">
      <c r="B612" s="75">
        <v>359</v>
      </c>
      <c r="C612" s="75">
        <v>231</v>
      </c>
      <c r="D612" s="75">
        <v>16.149999999999999</v>
      </c>
      <c r="E612" s="75" t="s">
        <v>320</v>
      </c>
      <c r="F612" s="75">
        <v>8.7029460000000003E-2</v>
      </c>
    </row>
    <row r="613" spans="2:6" x14ac:dyDescent="0.3">
      <c r="B613" s="75">
        <v>360</v>
      </c>
      <c r="C613" s="75">
        <v>231</v>
      </c>
      <c r="D613" s="75">
        <v>17.25</v>
      </c>
      <c r="E613" s="75" t="s">
        <v>320</v>
      </c>
      <c r="F613" s="75">
        <v>7.0813399999999999E-2</v>
      </c>
    </row>
    <row r="614" spans="2:6" x14ac:dyDescent="0.3">
      <c r="B614" s="75">
        <v>361</v>
      </c>
      <c r="C614" s="75">
        <v>238</v>
      </c>
      <c r="D614" s="75">
        <v>16.149999999999999</v>
      </c>
      <c r="E614" s="75" t="s">
        <v>320</v>
      </c>
      <c r="F614" s="75">
        <v>3.5178670000000002E-2</v>
      </c>
    </row>
    <row r="615" spans="2:6" x14ac:dyDescent="0.3">
      <c r="B615" s="75">
        <v>362</v>
      </c>
      <c r="C615" s="75">
        <v>239</v>
      </c>
      <c r="D615" s="75">
        <v>14</v>
      </c>
      <c r="E615" s="75" t="s">
        <v>319</v>
      </c>
      <c r="F615" s="75">
        <v>9.9950019999999994E-3</v>
      </c>
    </row>
    <row r="616" spans="2:6" x14ac:dyDescent="0.3">
      <c r="B616" s="75">
        <v>363</v>
      </c>
      <c r="C616" s="75">
        <v>239</v>
      </c>
      <c r="D616" s="75">
        <v>15.15</v>
      </c>
      <c r="E616" s="75" t="s">
        <v>319</v>
      </c>
      <c r="F616" s="75">
        <v>0.1090909</v>
      </c>
    </row>
    <row r="617" spans="2:6" x14ac:dyDescent="0.3">
      <c r="B617" s="75">
        <v>364</v>
      </c>
      <c r="C617" s="75">
        <v>240</v>
      </c>
      <c r="D617" s="75">
        <v>11.65</v>
      </c>
      <c r="E617" s="75" t="s">
        <v>319</v>
      </c>
      <c r="F617" s="75">
        <v>1.2950010000000001E-3</v>
      </c>
    </row>
    <row r="618" spans="2:6" x14ac:dyDescent="0.3">
      <c r="B618" s="75">
        <v>365</v>
      </c>
      <c r="C618" s="75">
        <v>240</v>
      </c>
      <c r="D618" s="75">
        <v>12.7</v>
      </c>
      <c r="E618" s="75" t="s">
        <v>319</v>
      </c>
      <c r="F618" s="75">
        <v>4.4096730000000001E-2</v>
      </c>
    </row>
    <row r="619" spans="2:6" x14ac:dyDescent="0.3">
      <c r="B619" s="75">
        <v>366</v>
      </c>
      <c r="C619" s="75">
        <v>241</v>
      </c>
      <c r="D619" s="75">
        <v>12.65</v>
      </c>
      <c r="E619" s="75" t="s">
        <v>320</v>
      </c>
      <c r="F619" s="75">
        <v>0.12066540000000001</v>
      </c>
    </row>
    <row r="620" spans="2:6" x14ac:dyDescent="0.3">
      <c r="B620" s="75">
        <v>367</v>
      </c>
      <c r="C620" s="75">
        <v>241</v>
      </c>
      <c r="D620" s="75">
        <v>13.7</v>
      </c>
      <c r="E620" s="75" t="s">
        <v>320</v>
      </c>
      <c r="F620" s="75">
        <v>6.5984070000000006E-2</v>
      </c>
    </row>
    <row r="621" spans="2:6" x14ac:dyDescent="0.3">
      <c r="B621" s="75">
        <v>368</v>
      </c>
      <c r="C621" s="75">
        <v>242</v>
      </c>
      <c r="D621" s="75">
        <v>12.05</v>
      </c>
      <c r="E621" s="75" t="s">
        <v>320</v>
      </c>
      <c r="F621" s="75">
        <v>4.3636359999999999E-2</v>
      </c>
    </row>
    <row r="622" spans="2:6" x14ac:dyDescent="0.3">
      <c r="B622" s="75">
        <v>369</v>
      </c>
      <c r="C622" s="75">
        <v>242</v>
      </c>
      <c r="D622" s="75">
        <v>13.15</v>
      </c>
      <c r="E622" s="75" t="s">
        <v>320</v>
      </c>
      <c r="F622" s="75">
        <v>-8.6745319999999998E-4</v>
      </c>
    </row>
    <row r="623" spans="2:6" x14ac:dyDescent="0.3">
      <c r="B623" s="75">
        <v>370</v>
      </c>
      <c r="C623" s="75">
        <v>243</v>
      </c>
      <c r="D623" s="75">
        <v>13.75</v>
      </c>
      <c r="E623" s="75" t="s">
        <v>320</v>
      </c>
      <c r="F623" s="75">
        <v>0.1066098</v>
      </c>
    </row>
    <row r="624" spans="2:6" x14ac:dyDescent="0.3">
      <c r="B624" s="75">
        <v>371</v>
      </c>
      <c r="C624" s="75">
        <v>243</v>
      </c>
      <c r="D624" s="75">
        <v>14.9</v>
      </c>
      <c r="E624" s="75" t="s">
        <v>320</v>
      </c>
      <c r="F624" s="75">
        <v>7.9516540000000005E-4</v>
      </c>
    </row>
    <row r="625" spans="2:6" x14ac:dyDescent="0.3">
      <c r="B625" s="75">
        <v>372</v>
      </c>
      <c r="C625" s="75">
        <v>244</v>
      </c>
      <c r="D625" s="75">
        <v>11.1</v>
      </c>
      <c r="E625" s="75" t="s">
        <v>320</v>
      </c>
      <c r="F625" s="75">
        <v>9.5255649999999997E-2</v>
      </c>
    </row>
    <row r="626" spans="2:6" x14ac:dyDescent="0.3">
      <c r="B626" s="75">
        <v>373</v>
      </c>
      <c r="C626" s="75">
        <v>245</v>
      </c>
      <c r="D626" s="75">
        <v>15.2</v>
      </c>
      <c r="E626" s="75" t="s">
        <v>320</v>
      </c>
      <c r="F626" s="75">
        <v>2.8153149999999998E-2</v>
      </c>
    </row>
    <row r="627" spans="2:6" x14ac:dyDescent="0.3">
      <c r="B627" s="75">
        <v>374</v>
      </c>
      <c r="C627" s="75">
        <v>245</v>
      </c>
      <c r="D627" s="75">
        <v>16.350000000000001</v>
      </c>
      <c r="E627" s="75" t="s">
        <v>320</v>
      </c>
      <c r="F627" s="75">
        <v>5.9417710000000002E-3</v>
      </c>
    </row>
    <row r="628" spans="2:6" x14ac:dyDescent="0.3">
      <c r="B628" s="75">
        <v>375</v>
      </c>
      <c r="C628" s="75">
        <v>247</v>
      </c>
      <c r="D628" s="75">
        <v>10.45</v>
      </c>
      <c r="E628" s="75" t="s">
        <v>320</v>
      </c>
      <c r="F628" s="75">
        <v>0.16695450000000001</v>
      </c>
    </row>
    <row r="629" spans="2:6" x14ac:dyDescent="0.3">
      <c r="B629" s="75">
        <v>376</v>
      </c>
      <c r="C629" s="75">
        <v>247</v>
      </c>
      <c r="D629" s="75">
        <v>11.4</v>
      </c>
      <c r="E629" s="75" t="s">
        <v>320</v>
      </c>
      <c r="F629" s="75">
        <v>0.1114865</v>
      </c>
    </row>
    <row r="630" spans="2:6" x14ac:dyDescent="0.3">
      <c r="B630" s="75">
        <v>377</v>
      </c>
      <c r="C630" s="75">
        <v>250</v>
      </c>
      <c r="D630" s="75">
        <v>18.100000000000001</v>
      </c>
      <c r="E630" s="75" t="s">
        <v>319</v>
      </c>
      <c r="F630" s="75">
        <v>2.184852E-2</v>
      </c>
    </row>
    <row r="631" spans="2:6" x14ac:dyDescent="0.3">
      <c r="B631" s="75">
        <v>378</v>
      </c>
      <c r="C631" s="75">
        <v>251</v>
      </c>
      <c r="D631" s="75">
        <v>20.399999999999999</v>
      </c>
      <c r="E631" s="75" t="s">
        <v>319</v>
      </c>
      <c r="F631" s="75">
        <v>7.260407E-3</v>
      </c>
    </row>
    <row r="632" spans="2:6" x14ac:dyDescent="0.3">
      <c r="B632" s="75">
        <v>379</v>
      </c>
      <c r="C632" s="75">
        <v>253</v>
      </c>
      <c r="D632" s="75">
        <v>22.05</v>
      </c>
      <c r="E632" s="75" t="s">
        <v>319</v>
      </c>
      <c r="F632" s="75">
        <v>-5.6320399999999996E-3</v>
      </c>
    </row>
    <row r="633" spans="2:6" x14ac:dyDescent="0.3">
      <c r="B633" s="75">
        <v>380</v>
      </c>
      <c r="C633" s="75">
        <v>254</v>
      </c>
      <c r="D633" s="75">
        <v>13.45</v>
      </c>
      <c r="E633" s="75" t="s">
        <v>319</v>
      </c>
      <c r="F633" s="75">
        <v>8.690879E-2</v>
      </c>
    </row>
    <row r="634" spans="2:6" x14ac:dyDescent="0.3">
      <c r="B634" s="75">
        <v>381</v>
      </c>
      <c r="C634" s="75">
        <v>255</v>
      </c>
      <c r="D634" s="75">
        <v>10.35</v>
      </c>
      <c r="E634" s="75" t="s">
        <v>320</v>
      </c>
      <c r="F634" s="75">
        <v>2.8800840000000001E-2</v>
      </c>
    </row>
    <row r="635" spans="2:6" x14ac:dyDescent="0.3">
      <c r="B635" s="75">
        <v>382</v>
      </c>
      <c r="C635" s="75">
        <v>256</v>
      </c>
      <c r="D635" s="75">
        <v>15</v>
      </c>
      <c r="E635" s="75" t="s">
        <v>320</v>
      </c>
      <c r="F635" s="75">
        <v>2.5329279999999999E-2</v>
      </c>
    </row>
    <row r="636" spans="2:6" x14ac:dyDescent="0.3">
      <c r="B636" s="75">
        <v>383</v>
      </c>
      <c r="C636" s="75">
        <v>257</v>
      </c>
      <c r="D636" s="75">
        <v>10.65</v>
      </c>
      <c r="E636" s="75" t="s">
        <v>320</v>
      </c>
      <c r="F636" s="75">
        <v>4.8100049999999998E-2</v>
      </c>
    </row>
    <row r="637" spans="2:6" x14ac:dyDescent="0.3">
      <c r="B637" s="75">
        <v>384</v>
      </c>
      <c r="C637" s="75">
        <v>257</v>
      </c>
      <c r="D637" s="75">
        <v>11.75</v>
      </c>
      <c r="E637" s="75" t="s">
        <v>320</v>
      </c>
      <c r="F637" s="75">
        <v>0.1267702</v>
      </c>
    </row>
    <row r="638" spans="2:6" x14ac:dyDescent="0.3">
      <c r="B638" s="75">
        <v>385</v>
      </c>
      <c r="C638" s="75">
        <v>258</v>
      </c>
      <c r="D638" s="75">
        <v>10.050000000000001</v>
      </c>
      <c r="E638" s="75" t="s">
        <v>320</v>
      </c>
      <c r="F638" s="75">
        <v>0.1127904</v>
      </c>
    </row>
    <row r="639" spans="2:6" x14ac:dyDescent="0.3">
      <c r="B639" s="75">
        <v>386</v>
      </c>
      <c r="C639" s="75">
        <v>259</v>
      </c>
      <c r="D639" s="75">
        <v>9.8000000000000007</v>
      </c>
      <c r="E639" s="75" t="s">
        <v>320</v>
      </c>
      <c r="F639" s="75">
        <v>9.7472920000000005E-2</v>
      </c>
    </row>
    <row r="640" spans="2:6" x14ac:dyDescent="0.3">
      <c r="B640" s="75">
        <v>387</v>
      </c>
      <c r="C640" s="75">
        <v>259</v>
      </c>
      <c r="D640" s="75">
        <v>10.85</v>
      </c>
      <c r="E640" s="75" t="s">
        <v>320</v>
      </c>
      <c r="F640" s="75">
        <v>-2.5418659999999999E-2</v>
      </c>
    </row>
    <row r="641" spans="2:6" x14ac:dyDescent="0.3">
      <c r="B641" s="75">
        <v>388</v>
      </c>
      <c r="C641" s="75">
        <v>260</v>
      </c>
      <c r="D641" s="75">
        <v>14.55</v>
      </c>
      <c r="E641" s="75" t="s">
        <v>320</v>
      </c>
      <c r="F641" s="75">
        <v>-8.6323839999999999E-3</v>
      </c>
    </row>
    <row r="642" spans="2:6" x14ac:dyDescent="0.3">
      <c r="B642" s="75">
        <v>389</v>
      </c>
      <c r="C642" s="75">
        <v>261</v>
      </c>
      <c r="D642" s="75">
        <v>23.95</v>
      </c>
      <c r="E642" s="75" t="s">
        <v>320</v>
      </c>
      <c r="F642" s="75">
        <v>7.3742130000000001E-3</v>
      </c>
    </row>
    <row r="643" spans="2:6" x14ac:dyDescent="0.3">
      <c r="B643" s="75">
        <v>390</v>
      </c>
      <c r="C643" s="75">
        <v>262</v>
      </c>
      <c r="D643" s="75">
        <v>11.95</v>
      </c>
      <c r="E643" s="75" t="s">
        <v>319</v>
      </c>
      <c r="F643" s="75">
        <v>5.438875E-2</v>
      </c>
    </row>
    <row r="644" spans="2:6" x14ac:dyDescent="0.3">
      <c r="B644" s="75">
        <v>391</v>
      </c>
      <c r="C644" s="75">
        <v>266</v>
      </c>
      <c r="D644" s="75">
        <v>13.85</v>
      </c>
      <c r="E644" s="75" t="s">
        <v>320</v>
      </c>
      <c r="F644" s="75">
        <v>3.3976119999999999E-2</v>
      </c>
    </row>
    <row r="645" spans="2:6" x14ac:dyDescent="0.3">
      <c r="B645" s="75">
        <v>392</v>
      </c>
      <c r="C645" s="75">
        <v>266</v>
      </c>
      <c r="D645" s="75">
        <v>14.85</v>
      </c>
      <c r="E645" s="75" t="s">
        <v>320</v>
      </c>
      <c r="F645" s="75">
        <v>3.3538890000000002E-2</v>
      </c>
    </row>
    <row r="646" spans="2:6" x14ac:dyDescent="0.3">
      <c r="B646" s="75">
        <v>393</v>
      </c>
      <c r="C646" s="75">
        <v>267</v>
      </c>
      <c r="D646" s="75">
        <v>15</v>
      </c>
      <c r="E646" s="75" t="s">
        <v>320</v>
      </c>
      <c r="F646" s="75">
        <v>2.5678650000000001E-2</v>
      </c>
    </row>
    <row r="647" spans="2:6" x14ac:dyDescent="0.3">
      <c r="B647" s="75">
        <v>394</v>
      </c>
      <c r="C647" s="75">
        <v>267</v>
      </c>
      <c r="D647" s="75">
        <v>16</v>
      </c>
      <c r="E647" s="75" t="s">
        <v>320</v>
      </c>
      <c r="F647" s="75">
        <v>1.2160229999999999E-2</v>
      </c>
    </row>
    <row r="648" spans="2:6" x14ac:dyDescent="0.3">
      <c r="B648" s="75">
        <v>395</v>
      </c>
      <c r="C648" s="75">
        <v>269</v>
      </c>
      <c r="D648" s="75">
        <v>16.5</v>
      </c>
      <c r="E648" s="75" t="s">
        <v>320</v>
      </c>
      <c r="F648" s="75">
        <v>2.068252E-3</v>
      </c>
    </row>
    <row r="649" spans="2:6" x14ac:dyDescent="0.3">
      <c r="B649" s="75">
        <v>396</v>
      </c>
      <c r="C649" s="75">
        <v>270</v>
      </c>
      <c r="D649" s="75">
        <v>13.6</v>
      </c>
      <c r="E649" s="75" t="s">
        <v>320</v>
      </c>
      <c r="F649" s="75">
        <v>6.4935060000000003E-2</v>
      </c>
    </row>
    <row r="650" spans="2:6" x14ac:dyDescent="0.3">
      <c r="B650" s="75">
        <v>397</v>
      </c>
      <c r="C650" s="75">
        <v>271</v>
      </c>
      <c r="D650" s="75">
        <v>13.35</v>
      </c>
      <c r="E650" s="75" t="s">
        <v>320</v>
      </c>
      <c r="F650" s="75">
        <v>4.1156610000000003E-2</v>
      </c>
    </row>
    <row r="651" spans="2:6" x14ac:dyDescent="0.3">
      <c r="B651" s="75">
        <v>398</v>
      </c>
      <c r="C651" s="75">
        <v>275</v>
      </c>
      <c r="D651" s="75">
        <v>14.7</v>
      </c>
      <c r="E651" s="75" t="s">
        <v>319</v>
      </c>
      <c r="F651" s="75">
        <v>5.8792919999999999E-2</v>
      </c>
    </row>
    <row r="652" spans="2:6" x14ac:dyDescent="0.3">
      <c r="B652" s="75">
        <v>399</v>
      </c>
      <c r="C652" s="75">
        <v>276</v>
      </c>
      <c r="D652" s="75">
        <v>13.8</v>
      </c>
      <c r="E652" s="75" t="s">
        <v>320</v>
      </c>
      <c r="F652" s="75">
        <v>5.370569E-2</v>
      </c>
    </row>
    <row r="653" spans="2:6" x14ac:dyDescent="0.3">
      <c r="B653" s="75">
        <v>400</v>
      </c>
      <c r="C653" s="75">
        <v>277</v>
      </c>
      <c r="D653" s="75">
        <v>9.9499999999999993</v>
      </c>
      <c r="E653" s="75" t="s">
        <v>319</v>
      </c>
      <c r="F653" s="75">
        <v>1.605473E-2</v>
      </c>
    </row>
    <row r="654" spans="2:6" x14ac:dyDescent="0.3">
      <c r="B654" s="75">
        <v>401</v>
      </c>
      <c r="C654" s="75">
        <v>277</v>
      </c>
      <c r="D654" s="75">
        <v>11.5</v>
      </c>
      <c r="E654" s="75" t="s">
        <v>319</v>
      </c>
      <c r="F654" s="75">
        <v>3.539254E-2</v>
      </c>
    </row>
    <row r="655" spans="2:6" x14ac:dyDescent="0.3">
      <c r="B655" s="75">
        <v>402</v>
      </c>
      <c r="C655" s="75">
        <v>278</v>
      </c>
      <c r="D655" s="75">
        <v>12.3</v>
      </c>
      <c r="E655" s="75" t="s">
        <v>319</v>
      </c>
      <c r="F655" s="75">
        <v>2.2160659999999999E-2</v>
      </c>
    </row>
    <row r="656" spans="2:6" x14ac:dyDescent="0.3">
      <c r="B656" s="75">
        <v>403</v>
      </c>
      <c r="C656" s="75">
        <v>278</v>
      </c>
      <c r="D656" s="75">
        <v>13.35</v>
      </c>
      <c r="E656" s="75" t="s">
        <v>319</v>
      </c>
      <c r="F656" s="75">
        <v>1.9709290000000001E-2</v>
      </c>
    </row>
    <row r="657" spans="2:6" x14ac:dyDescent="0.3">
      <c r="B657" s="75">
        <v>404</v>
      </c>
      <c r="C657" s="75">
        <v>280</v>
      </c>
      <c r="D657" s="75">
        <v>11.1</v>
      </c>
      <c r="E657" s="75" t="s">
        <v>320</v>
      </c>
      <c r="F657" s="75">
        <v>2.1739129999999999E-2</v>
      </c>
    </row>
    <row r="658" spans="2:6" x14ac:dyDescent="0.3">
      <c r="B658" s="75">
        <v>405</v>
      </c>
      <c r="C658" s="75">
        <v>280</v>
      </c>
      <c r="D658" s="75">
        <v>12.2</v>
      </c>
      <c r="E658" s="75" t="s">
        <v>320</v>
      </c>
      <c r="F658" s="75">
        <v>4.9867019999999998E-2</v>
      </c>
    </row>
    <row r="659" spans="2:6" x14ac:dyDescent="0.3">
      <c r="B659" s="75">
        <v>406</v>
      </c>
      <c r="C659" s="75">
        <v>281</v>
      </c>
      <c r="D659" s="75">
        <v>10.6</v>
      </c>
      <c r="E659" s="75" t="s">
        <v>320</v>
      </c>
      <c r="F659" s="75">
        <v>9.1968910000000001E-2</v>
      </c>
    </row>
    <row r="660" spans="2:6" x14ac:dyDescent="0.3">
      <c r="B660" s="75">
        <v>407</v>
      </c>
      <c r="C660" s="75">
        <v>281</v>
      </c>
      <c r="D660" s="75">
        <v>11.7</v>
      </c>
      <c r="E660" s="75" t="s">
        <v>320</v>
      </c>
      <c r="F660" s="75">
        <v>0.19078690000000001</v>
      </c>
    </row>
    <row r="661" spans="2:6" x14ac:dyDescent="0.3">
      <c r="B661" s="75">
        <v>408</v>
      </c>
      <c r="C661" s="75">
        <v>282</v>
      </c>
      <c r="D661" s="75">
        <v>14</v>
      </c>
      <c r="E661" s="75" t="s">
        <v>320</v>
      </c>
      <c r="F661" s="75">
        <v>2.768663E-2</v>
      </c>
    </row>
    <row r="662" spans="2:6" x14ac:dyDescent="0.3">
      <c r="B662" s="75">
        <v>409</v>
      </c>
      <c r="C662" s="75">
        <v>282</v>
      </c>
      <c r="D662" s="75">
        <v>14.95</v>
      </c>
      <c r="E662" s="75" t="s">
        <v>320</v>
      </c>
      <c r="F662" s="75">
        <v>1.3132929999999999E-2</v>
      </c>
    </row>
    <row r="663" spans="2:6" x14ac:dyDescent="0.3">
      <c r="B663" s="75">
        <v>410</v>
      </c>
      <c r="C663" s="75">
        <v>283</v>
      </c>
      <c r="D663" s="75">
        <v>10.75</v>
      </c>
      <c r="E663" s="75" t="s">
        <v>319</v>
      </c>
      <c r="F663" s="75">
        <v>4.4191920000000003E-2</v>
      </c>
    </row>
    <row r="664" spans="2:6" x14ac:dyDescent="0.3">
      <c r="B664" s="75">
        <v>411</v>
      </c>
      <c r="C664" s="75">
        <v>283</v>
      </c>
      <c r="D664" s="75">
        <v>11.75</v>
      </c>
      <c r="E664" s="75" t="s">
        <v>319</v>
      </c>
      <c r="F664" s="75">
        <v>1.6145059999999999E-2</v>
      </c>
    </row>
    <row r="665" spans="2:6" x14ac:dyDescent="0.3">
      <c r="B665" s="75">
        <v>412</v>
      </c>
      <c r="C665" s="75">
        <v>287</v>
      </c>
      <c r="D665" s="75">
        <v>16.25</v>
      </c>
      <c r="E665" s="75" t="s">
        <v>320</v>
      </c>
      <c r="F665" s="75">
        <v>2.6686680000000001E-2</v>
      </c>
    </row>
    <row r="666" spans="2:6" x14ac:dyDescent="0.3">
      <c r="B666" s="75">
        <v>413</v>
      </c>
      <c r="C666" s="75">
        <v>290</v>
      </c>
      <c r="D666" s="75">
        <v>18.850000000000001</v>
      </c>
      <c r="E666" s="75" t="s">
        <v>320</v>
      </c>
      <c r="F666" s="75">
        <v>9.2539040000000003E-3</v>
      </c>
    </row>
    <row r="667" spans="2:6" x14ac:dyDescent="0.3">
      <c r="B667" s="75">
        <v>414</v>
      </c>
      <c r="C667" s="75">
        <v>294</v>
      </c>
      <c r="D667" s="75">
        <v>12.75</v>
      </c>
      <c r="E667" s="75" t="s">
        <v>320</v>
      </c>
      <c r="F667" s="75">
        <v>0.1474531</v>
      </c>
    </row>
    <row r="668" spans="2:6" x14ac:dyDescent="0.3">
      <c r="B668" s="75">
        <v>415</v>
      </c>
      <c r="C668" s="75">
        <v>294</v>
      </c>
      <c r="D668" s="75">
        <v>14</v>
      </c>
      <c r="E668" s="75" t="s">
        <v>320</v>
      </c>
      <c r="F668" s="75">
        <v>4.6103180000000001E-2</v>
      </c>
    </row>
    <row r="669" spans="2:6" x14ac:dyDescent="0.3">
      <c r="B669" s="75">
        <v>416</v>
      </c>
      <c r="C669" s="75">
        <v>295</v>
      </c>
      <c r="D669" s="75">
        <v>10.5</v>
      </c>
      <c r="E669" s="75" t="s">
        <v>319</v>
      </c>
      <c r="F669" s="75">
        <v>1.182219E-2</v>
      </c>
    </row>
    <row r="670" spans="2:6" x14ac:dyDescent="0.3">
      <c r="B670" s="75">
        <v>417</v>
      </c>
      <c r="C670" s="75">
        <v>295</v>
      </c>
      <c r="D670" s="75">
        <v>11.8</v>
      </c>
      <c r="E670" s="75" t="s">
        <v>319</v>
      </c>
      <c r="F670" s="75">
        <v>4.2079209999999999E-2</v>
      </c>
    </row>
    <row r="671" spans="2:6" x14ac:dyDescent="0.3">
      <c r="B671" s="75">
        <v>418</v>
      </c>
      <c r="C671" s="75">
        <v>298</v>
      </c>
      <c r="D671" s="75">
        <v>23.3</v>
      </c>
      <c r="E671" s="75" t="s">
        <v>319</v>
      </c>
      <c r="F671" s="75">
        <v>1.72853E-2</v>
      </c>
    </row>
    <row r="672" spans="2:6" x14ac:dyDescent="0.3">
      <c r="B672" s="75">
        <v>419</v>
      </c>
      <c r="C672" s="75">
        <v>298</v>
      </c>
      <c r="D672" s="75">
        <v>24.5</v>
      </c>
      <c r="E672" s="75" t="s">
        <v>319</v>
      </c>
      <c r="F672" s="75">
        <v>-1.426025E-2</v>
      </c>
    </row>
    <row r="673" spans="2:6" x14ac:dyDescent="0.3">
      <c r="B673" s="75">
        <v>420</v>
      </c>
      <c r="C673" s="75">
        <v>301</v>
      </c>
      <c r="D673" s="75">
        <v>12.5</v>
      </c>
      <c r="E673" s="75" t="s">
        <v>319</v>
      </c>
      <c r="F673" s="75">
        <v>0.1613262</v>
      </c>
    </row>
    <row r="674" spans="2:6" x14ac:dyDescent="0.3">
      <c r="B674" s="75">
        <v>421</v>
      </c>
      <c r="C674" s="75">
        <v>302</v>
      </c>
      <c r="D674" s="75">
        <v>21.6</v>
      </c>
      <c r="E674" s="75" t="s">
        <v>319</v>
      </c>
      <c r="F674" s="75">
        <v>7.3242189999999999E-3</v>
      </c>
    </row>
    <row r="675" spans="2:6" x14ac:dyDescent="0.3">
      <c r="B675" s="75">
        <v>422</v>
      </c>
      <c r="C675" s="75">
        <v>303</v>
      </c>
      <c r="D675" s="75">
        <v>20.75</v>
      </c>
      <c r="E675" s="75" t="s">
        <v>319</v>
      </c>
      <c r="F675" s="75">
        <v>-3.6406470000000003E-2</v>
      </c>
    </row>
    <row r="676" spans="2:6" x14ac:dyDescent="0.3">
      <c r="B676" s="75">
        <v>423</v>
      </c>
      <c r="C676" s="75">
        <v>303</v>
      </c>
      <c r="D676" s="75">
        <v>22</v>
      </c>
      <c r="E676" s="75" t="s">
        <v>319</v>
      </c>
      <c r="F676" s="75">
        <v>1.577564E-2</v>
      </c>
    </row>
    <row r="677" spans="2:6" x14ac:dyDescent="0.3">
      <c r="B677" s="75">
        <v>424</v>
      </c>
      <c r="C677" s="75">
        <v>304</v>
      </c>
      <c r="D677" s="75">
        <v>14.75</v>
      </c>
      <c r="E677" s="75" t="s">
        <v>320</v>
      </c>
      <c r="F677" s="75">
        <v>3.16945E-2</v>
      </c>
    </row>
    <row r="678" spans="2:6" x14ac:dyDescent="0.3">
      <c r="B678" s="75">
        <v>425</v>
      </c>
      <c r="C678" s="75">
        <v>304</v>
      </c>
      <c r="D678" s="75">
        <v>15.85</v>
      </c>
      <c r="E678" s="75" t="s">
        <v>320</v>
      </c>
      <c r="F678" s="75">
        <v>2.987973E-2</v>
      </c>
    </row>
    <row r="679" spans="2:6" x14ac:dyDescent="0.3">
      <c r="B679" s="75">
        <v>426</v>
      </c>
      <c r="C679" s="75">
        <v>305</v>
      </c>
      <c r="D679" s="75">
        <v>11.65</v>
      </c>
      <c r="E679" s="75" t="s">
        <v>320</v>
      </c>
      <c r="F679" s="75">
        <v>4.3341209999999998E-2</v>
      </c>
    </row>
    <row r="680" spans="2:6" x14ac:dyDescent="0.3">
      <c r="B680" s="75">
        <v>427</v>
      </c>
      <c r="C680" s="75">
        <v>306</v>
      </c>
      <c r="D680" s="75">
        <v>14.95</v>
      </c>
      <c r="E680" s="75" t="s">
        <v>319</v>
      </c>
      <c r="F680" s="75">
        <v>0.1236917</v>
      </c>
    </row>
    <row r="681" spans="2:6" x14ac:dyDescent="0.3">
      <c r="B681" s="75">
        <v>428</v>
      </c>
      <c r="C681" s="75">
        <v>306</v>
      </c>
      <c r="D681" s="75">
        <v>16.100000000000001</v>
      </c>
      <c r="E681" s="75" t="s">
        <v>319</v>
      </c>
      <c r="F681" s="75">
        <v>9.3442620000000004E-2</v>
      </c>
    </row>
    <row r="682" spans="2:6" x14ac:dyDescent="0.3">
      <c r="B682" s="75">
        <v>429</v>
      </c>
      <c r="C682" s="75">
        <v>307</v>
      </c>
      <c r="D682" s="75">
        <v>12.2</v>
      </c>
      <c r="E682" s="75" t="s">
        <v>320</v>
      </c>
      <c r="F682" s="75">
        <v>0.1379986</v>
      </c>
    </row>
    <row r="683" spans="2:6" x14ac:dyDescent="0.3">
      <c r="B683" s="75">
        <v>430</v>
      </c>
      <c r="C683" s="75">
        <v>308</v>
      </c>
      <c r="D683" s="75">
        <v>17.25</v>
      </c>
      <c r="E683" s="75" t="s">
        <v>320</v>
      </c>
      <c r="F683" s="75">
        <v>1.430001E-3</v>
      </c>
    </row>
    <row r="684" spans="2:6" x14ac:dyDescent="0.3">
      <c r="B684" s="75">
        <v>431</v>
      </c>
      <c r="C684" s="75">
        <v>309</v>
      </c>
      <c r="D684" s="75">
        <v>13</v>
      </c>
      <c r="E684" s="75" t="s">
        <v>320</v>
      </c>
      <c r="F684" s="75">
        <v>0.11171499999999999</v>
      </c>
    </row>
    <row r="685" spans="2:6" x14ac:dyDescent="0.3">
      <c r="B685" s="75">
        <v>432</v>
      </c>
      <c r="C685" s="75">
        <v>311</v>
      </c>
      <c r="D685" s="75">
        <v>20.6</v>
      </c>
      <c r="E685" s="75" t="s">
        <v>319</v>
      </c>
      <c r="F685" s="75">
        <v>2.7466939999999999E-2</v>
      </c>
    </row>
    <row r="686" spans="2:6" x14ac:dyDescent="0.3">
      <c r="B686" s="75">
        <v>433</v>
      </c>
      <c r="C686" s="75">
        <v>311</v>
      </c>
      <c r="D686" s="75">
        <v>21.7</v>
      </c>
      <c r="E686" s="75" t="s">
        <v>319</v>
      </c>
      <c r="F686" s="75">
        <v>-3.3828379999999998E-2</v>
      </c>
    </row>
    <row r="687" spans="2:6" x14ac:dyDescent="0.3">
      <c r="B687" s="75">
        <v>434</v>
      </c>
      <c r="C687" s="75">
        <v>312</v>
      </c>
      <c r="D687" s="75">
        <v>20.399999999999999</v>
      </c>
      <c r="E687" s="75" t="s">
        <v>319</v>
      </c>
      <c r="F687" s="75">
        <v>-3.1283279999999997E-2</v>
      </c>
    </row>
    <row r="688" spans="2:6" x14ac:dyDescent="0.3">
      <c r="B688" s="75">
        <v>435</v>
      </c>
      <c r="C688" s="75">
        <v>313</v>
      </c>
      <c r="D688" s="75">
        <v>19.899999999999999</v>
      </c>
      <c r="E688" s="75" t="s">
        <v>319</v>
      </c>
      <c r="F688" s="75">
        <v>3.5331910000000001E-2</v>
      </c>
    </row>
    <row r="689" spans="2:6" x14ac:dyDescent="0.3">
      <c r="B689" s="75">
        <v>436</v>
      </c>
      <c r="C689" s="75">
        <v>313</v>
      </c>
      <c r="D689" s="75">
        <v>20.95</v>
      </c>
      <c r="E689" s="75" t="s">
        <v>319</v>
      </c>
      <c r="F689" s="75">
        <v>1.5981950000000002E-2</v>
      </c>
    </row>
    <row r="690" spans="2:6" x14ac:dyDescent="0.3">
      <c r="B690" s="75">
        <v>437</v>
      </c>
      <c r="C690" s="75">
        <v>314</v>
      </c>
      <c r="D690" s="75">
        <v>19.05</v>
      </c>
      <c r="E690" s="75" t="s">
        <v>320</v>
      </c>
      <c r="F690" s="75">
        <v>1.544103E-2</v>
      </c>
    </row>
    <row r="691" spans="2:6" x14ac:dyDescent="0.3">
      <c r="B691" s="75">
        <v>438</v>
      </c>
      <c r="C691" s="75">
        <v>314</v>
      </c>
      <c r="D691" s="75">
        <v>20.100000000000001</v>
      </c>
      <c r="E691" s="75" t="s">
        <v>320</v>
      </c>
      <c r="F691" s="75">
        <v>-6.2630480000000002E-3</v>
      </c>
    </row>
    <row r="692" spans="2:6" x14ac:dyDescent="0.3">
      <c r="B692" s="75">
        <v>439</v>
      </c>
      <c r="C692" s="75">
        <v>315</v>
      </c>
      <c r="D692" s="75">
        <v>17.600000000000001</v>
      </c>
      <c r="E692" s="75" t="s">
        <v>319</v>
      </c>
      <c r="F692" s="75">
        <v>7.430399E-2</v>
      </c>
    </row>
    <row r="693" spans="2:6" x14ac:dyDescent="0.3">
      <c r="B693" s="75">
        <v>440</v>
      </c>
      <c r="C693" s="75">
        <v>315</v>
      </c>
      <c r="D693" s="75">
        <v>18.7</v>
      </c>
      <c r="E693" s="75" t="s">
        <v>319</v>
      </c>
      <c r="F693" s="75">
        <v>2.5906740000000001E-2</v>
      </c>
    </row>
    <row r="694" spans="2:6" x14ac:dyDescent="0.3">
      <c r="B694" s="75">
        <v>441</v>
      </c>
      <c r="C694" s="75">
        <v>318</v>
      </c>
      <c r="D694" s="75">
        <v>17.7</v>
      </c>
      <c r="E694" s="75" t="s">
        <v>320</v>
      </c>
      <c r="F694" s="75">
        <v>-7.8394480000000002E-4</v>
      </c>
    </row>
    <row r="695" spans="2:6" x14ac:dyDescent="0.3">
      <c r="B695" s="75">
        <v>442</v>
      </c>
      <c r="C695" s="75">
        <v>319</v>
      </c>
      <c r="D695" s="75">
        <v>19.25</v>
      </c>
      <c r="E695" s="75" t="s">
        <v>319</v>
      </c>
      <c r="F695" s="75">
        <v>2.8340959999999998E-2</v>
      </c>
    </row>
    <row r="696" spans="2:6" x14ac:dyDescent="0.3">
      <c r="B696" s="75">
        <v>443</v>
      </c>
      <c r="C696" s="75">
        <v>319</v>
      </c>
      <c r="D696" s="75">
        <v>20.3</v>
      </c>
      <c r="E696" s="75" t="s">
        <v>319</v>
      </c>
      <c r="F696" s="75">
        <v>-4.4186049999999998E-2</v>
      </c>
    </row>
    <row r="697" spans="2:6" x14ac:dyDescent="0.3">
      <c r="B697" s="75">
        <v>444</v>
      </c>
      <c r="C697" s="75">
        <v>320</v>
      </c>
      <c r="D697" s="75">
        <v>15.35</v>
      </c>
      <c r="E697" s="75" t="s">
        <v>320</v>
      </c>
      <c r="F697" s="75">
        <v>7.0827799999999996E-2</v>
      </c>
    </row>
    <row r="698" spans="2:6" x14ac:dyDescent="0.3">
      <c r="B698" s="75">
        <v>445</v>
      </c>
      <c r="C698" s="75">
        <v>322</v>
      </c>
      <c r="D698" s="75">
        <v>16.55</v>
      </c>
      <c r="E698" s="75" t="s">
        <v>319</v>
      </c>
      <c r="F698" s="75">
        <v>0.1060335</v>
      </c>
    </row>
    <row r="699" spans="2:6" x14ac:dyDescent="0.3">
      <c r="B699" s="75">
        <v>446</v>
      </c>
      <c r="C699" s="75">
        <v>323</v>
      </c>
      <c r="D699" s="75">
        <v>15.4</v>
      </c>
      <c r="E699" s="75" t="s">
        <v>320</v>
      </c>
      <c r="F699" s="75">
        <v>-1.1074199999999999E-2</v>
      </c>
    </row>
    <row r="700" spans="2:6" x14ac:dyDescent="0.3">
      <c r="B700" s="75">
        <v>447</v>
      </c>
      <c r="C700" s="75">
        <v>324</v>
      </c>
      <c r="D700" s="75">
        <v>16.3</v>
      </c>
      <c r="E700" s="75" t="s">
        <v>319</v>
      </c>
      <c r="F700" s="75">
        <v>3.5796769999999999E-2</v>
      </c>
    </row>
    <row r="701" spans="2:6" x14ac:dyDescent="0.3">
      <c r="B701" s="75">
        <v>448</v>
      </c>
      <c r="C701" s="75">
        <v>327</v>
      </c>
      <c r="D701" s="75">
        <v>10.65</v>
      </c>
      <c r="E701" s="75" t="s">
        <v>320</v>
      </c>
      <c r="F701" s="75">
        <v>0.14167650000000001</v>
      </c>
    </row>
    <row r="702" spans="2:6" x14ac:dyDescent="0.3">
      <c r="B702" s="75">
        <v>449</v>
      </c>
      <c r="C702" s="75">
        <v>331</v>
      </c>
      <c r="D702" s="75">
        <v>14.85</v>
      </c>
      <c r="E702" s="75" t="s">
        <v>320</v>
      </c>
      <c r="F702" s="75">
        <v>4.7376420000000002E-2</v>
      </c>
    </row>
    <row r="703" spans="2:6" x14ac:dyDescent="0.3">
      <c r="B703" s="75">
        <v>450</v>
      </c>
      <c r="C703" s="75">
        <v>331</v>
      </c>
      <c r="D703" s="75">
        <v>15.9</v>
      </c>
      <c r="E703" s="75" t="s">
        <v>320</v>
      </c>
      <c r="F703" s="75">
        <v>9.3457939999999993E-3</v>
      </c>
    </row>
    <row r="704" spans="2:6" x14ac:dyDescent="0.3">
      <c r="B704" s="75">
        <v>451</v>
      </c>
      <c r="C704" s="75">
        <v>332</v>
      </c>
      <c r="D704" s="75">
        <v>11.2</v>
      </c>
      <c r="E704" s="75" t="s">
        <v>320</v>
      </c>
      <c r="F704" s="75">
        <v>9.3548389999999995E-2</v>
      </c>
    </row>
    <row r="705" spans="2:6" x14ac:dyDescent="0.3">
      <c r="B705" s="75">
        <v>452</v>
      </c>
      <c r="C705" s="75">
        <v>332</v>
      </c>
      <c r="D705" s="75">
        <v>12.3</v>
      </c>
      <c r="E705" s="75" t="s">
        <v>320</v>
      </c>
      <c r="F705" s="75">
        <v>0.1136891</v>
      </c>
    </row>
    <row r="706" spans="2:6" x14ac:dyDescent="0.3">
      <c r="B706" s="75">
        <v>453</v>
      </c>
      <c r="C706" s="75">
        <v>335</v>
      </c>
      <c r="D706" s="75">
        <v>10.199999999999999</v>
      </c>
      <c r="E706" s="75" t="s">
        <v>320</v>
      </c>
      <c r="F706" s="75">
        <v>7.0037989999999994E-2</v>
      </c>
    </row>
    <row r="707" spans="2:6" x14ac:dyDescent="0.3">
      <c r="B707" s="75">
        <v>454</v>
      </c>
      <c r="C707" s="75">
        <v>336</v>
      </c>
      <c r="D707" s="75">
        <v>17.8</v>
      </c>
      <c r="E707" s="75" t="s">
        <v>320</v>
      </c>
      <c r="F707" s="75">
        <v>-1.15894E-2</v>
      </c>
    </row>
    <row r="708" spans="2:6" x14ac:dyDescent="0.3">
      <c r="B708" s="75">
        <v>455</v>
      </c>
      <c r="C708" s="75">
        <v>340</v>
      </c>
      <c r="D708" s="75">
        <v>23.9</v>
      </c>
      <c r="E708" s="75" t="s">
        <v>320</v>
      </c>
      <c r="F708" s="75">
        <v>-9.3141409999999997E-3</v>
      </c>
    </row>
    <row r="709" spans="2:6" x14ac:dyDescent="0.3">
      <c r="B709" s="75">
        <v>456</v>
      </c>
      <c r="C709" s="75">
        <v>340</v>
      </c>
      <c r="D709" s="75">
        <v>24.85</v>
      </c>
      <c r="E709" s="75" t="s">
        <v>320</v>
      </c>
      <c r="F709" s="75">
        <v>-9.4966759999999995E-4</v>
      </c>
    </row>
    <row r="710" spans="2:6" x14ac:dyDescent="0.3">
      <c r="B710" s="75">
        <v>457</v>
      </c>
      <c r="C710" s="75">
        <v>341</v>
      </c>
      <c r="D710" s="75">
        <v>19.899999999999999</v>
      </c>
      <c r="E710" s="75" t="s">
        <v>319</v>
      </c>
      <c r="F710" s="75">
        <v>1.192146E-2</v>
      </c>
    </row>
    <row r="711" spans="2:6" x14ac:dyDescent="0.3">
      <c r="B711" s="75">
        <v>458</v>
      </c>
      <c r="C711" s="75">
        <v>342</v>
      </c>
      <c r="D711" s="75">
        <v>18.649999999999999</v>
      </c>
      <c r="E711" s="75" t="s">
        <v>319</v>
      </c>
      <c r="F711" s="75">
        <v>4.8419980000000001E-2</v>
      </c>
    </row>
    <row r="712" spans="2:6" x14ac:dyDescent="0.3">
      <c r="B712" s="75">
        <v>459</v>
      </c>
      <c r="C712" s="75">
        <v>342</v>
      </c>
      <c r="D712" s="75">
        <v>19.649999999999999</v>
      </c>
      <c r="E712" s="75" t="s">
        <v>319</v>
      </c>
      <c r="F712" s="75">
        <v>5.3946050000000002E-2</v>
      </c>
    </row>
    <row r="713" spans="2:6" x14ac:dyDescent="0.3">
      <c r="B713" s="75">
        <v>460</v>
      </c>
      <c r="C713" s="75">
        <v>344</v>
      </c>
      <c r="D713" s="75">
        <v>20.399999999999999</v>
      </c>
      <c r="E713" s="75" t="s">
        <v>319</v>
      </c>
      <c r="F713" s="75">
        <v>2.0278830000000001E-2</v>
      </c>
    </row>
    <row r="714" spans="2:6" x14ac:dyDescent="0.3">
      <c r="B714" s="75">
        <v>461</v>
      </c>
      <c r="C714" s="75">
        <v>345</v>
      </c>
      <c r="D714" s="75">
        <v>19.850000000000001</v>
      </c>
      <c r="E714" s="75" t="s">
        <v>319</v>
      </c>
      <c r="F714" s="75">
        <v>2.1740880000000001E-2</v>
      </c>
    </row>
    <row r="715" spans="2:6" x14ac:dyDescent="0.3">
      <c r="B715" s="75">
        <v>462</v>
      </c>
      <c r="C715" s="75">
        <v>347</v>
      </c>
      <c r="D715" s="75">
        <v>14.95</v>
      </c>
      <c r="E715" s="75" t="s">
        <v>319</v>
      </c>
      <c r="F715" s="75">
        <v>0.1496941</v>
      </c>
    </row>
    <row r="716" spans="2:6" x14ac:dyDescent="0.3">
      <c r="B716" s="75">
        <v>463</v>
      </c>
      <c r="C716" s="75">
        <v>350</v>
      </c>
      <c r="D716" s="75">
        <v>19.3</v>
      </c>
      <c r="E716" s="75" t="s">
        <v>319</v>
      </c>
      <c r="F716" s="75">
        <v>2.5125629999999999E-2</v>
      </c>
    </row>
    <row r="717" spans="2:6" x14ac:dyDescent="0.3">
      <c r="B717" s="75">
        <v>464</v>
      </c>
      <c r="C717" s="75">
        <v>351</v>
      </c>
      <c r="D717" s="75">
        <v>15.6</v>
      </c>
      <c r="E717" s="75" t="s">
        <v>319</v>
      </c>
      <c r="F717" s="75">
        <v>2.4485799999999999E-2</v>
      </c>
    </row>
    <row r="718" spans="2:6" x14ac:dyDescent="0.3">
      <c r="B718" s="75">
        <v>465</v>
      </c>
      <c r="C718" s="75">
        <v>352</v>
      </c>
      <c r="D718" s="75">
        <v>12.75</v>
      </c>
      <c r="E718" s="75" t="s">
        <v>319</v>
      </c>
      <c r="F718" s="75">
        <v>1.9049630000000001E-2</v>
      </c>
    </row>
    <row r="719" spans="2:6" x14ac:dyDescent="0.3">
      <c r="B719" s="75">
        <v>466</v>
      </c>
      <c r="C719" s="75">
        <v>354</v>
      </c>
      <c r="D719" s="75">
        <v>16.350000000000001</v>
      </c>
      <c r="E719" s="75" t="s">
        <v>319</v>
      </c>
      <c r="F719" s="75">
        <v>9.5137420000000004E-3</v>
      </c>
    </row>
    <row r="720" spans="2:6" x14ac:dyDescent="0.3">
      <c r="B720" s="75">
        <v>467</v>
      </c>
      <c r="C720" s="75">
        <v>357</v>
      </c>
      <c r="D720" s="75">
        <v>11.4</v>
      </c>
      <c r="E720" s="75" t="s">
        <v>320</v>
      </c>
      <c r="F720" s="75">
        <v>0.12567130000000001</v>
      </c>
    </row>
    <row r="721" spans="2:6" x14ac:dyDescent="0.3">
      <c r="B721" s="75">
        <v>468</v>
      </c>
      <c r="C721" s="75">
        <v>358</v>
      </c>
      <c r="D721" s="75">
        <v>16.5</v>
      </c>
      <c r="E721" s="75" t="s">
        <v>319</v>
      </c>
      <c r="F721" s="75">
        <v>6.3212439999999995E-2</v>
      </c>
    </row>
    <row r="722" spans="2:6" x14ac:dyDescent="0.3">
      <c r="B722" s="75">
        <v>469</v>
      </c>
      <c r="C722" s="75">
        <v>359</v>
      </c>
      <c r="D722" s="75">
        <v>16.149999999999999</v>
      </c>
      <c r="E722" s="75" t="s">
        <v>319</v>
      </c>
      <c r="F722" s="75">
        <v>4.5960109999999998E-2</v>
      </c>
    </row>
    <row r="723" spans="2:6" x14ac:dyDescent="0.3">
      <c r="B723" s="75">
        <v>470</v>
      </c>
      <c r="C723" s="75">
        <v>363</v>
      </c>
      <c r="D723" s="75">
        <v>25</v>
      </c>
      <c r="E723" s="75" t="s">
        <v>320</v>
      </c>
      <c r="F723" s="75">
        <v>8.8211709999999992E-3</v>
      </c>
    </row>
    <row r="724" spans="2:6" x14ac:dyDescent="0.3">
      <c r="B724" s="75">
        <v>471</v>
      </c>
      <c r="C724" s="75">
        <v>364</v>
      </c>
      <c r="D724" s="75">
        <v>9.4</v>
      </c>
      <c r="E724" s="75" t="s">
        <v>320</v>
      </c>
      <c r="F724" s="75">
        <v>7.0721359999999997E-3</v>
      </c>
    </row>
    <row r="725" spans="2:6" x14ac:dyDescent="0.3">
      <c r="B725" s="75">
        <v>472</v>
      </c>
      <c r="C725" s="75">
        <v>365</v>
      </c>
      <c r="D725" s="75">
        <v>15.4</v>
      </c>
      <c r="E725" s="75" t="s">
        <v>319</v>
      </c>
      <c r="F725" s="75">
        <v>3.6269429999999998E-2</v>
      </c>
    </row>
    <row r="726" spans="2:6" x14ac:dyDescent="0.3">
      <c r="B726" s="75">
        <v>473</v>
      </c>
      <c r="C726" s="75">
        <v>366</v>
      </c>
      <c r="D726" s="75">
        <v>9.75</v>
      </c>
      <c r="E726" s="75" t="s">
        <v>319</v>
      </c>
      <c r="F726" s="75">
        <v>2.1748590000000002E-2</v>
      </c>
    </row>
    <row r="727" spans="2:6" x14ac:dyDescent="0.3">
      <c r="B727" s="75">
        <v>474</v>
      </c>
      <c r="C727" s="75">
        <v>367</v>
      </c>
      <c r="D727" s="75">
        <v>14.65</v>
      </c>
      <c r="E727" s="75" t="s">
        <v>319</v>
      </c>
      <c r="F727" s="75">
        <v>4.965986E-2</v>
      </c>
    </row>
    <row r="728" spans="2:6" x14ac:dyDescent="0.3">
      <c r="B728" s="75">
        <v>475</v>
      </c>
      <c r="C728" s="75">
        <v>368</v>
      </c>
      <c r="D728" s="75">
        <v>12.2</v>
      </c>
      <c r="E728" s="75" t="s">
        <v>320</v>
      </c>
      <c r="F728" s="75">
        <v>0.116129</v>
      </c>
    </row>
    <row r="729" spans="2:6" x14ac:dyDescent="0.3">
      <c r="B729" s="75">
        <v>476</v>
      </c>
      <c r="C729" s="75">
        <v>369</v>
      </c>
      <c r="D729" s="75">
        <v>23.25</v>
      </c>
      <c r="E729" s="75" t="s">
        <v>320</v>
      </c>
      <c r="F729" s="75">
        <v>-2.274758E-2</v>
      </c>
    </row>
    <row r="730" spans="2:6" x14ac:dyDescent="0.3">
      <c r="B730" s="75">
        <v>477</v>
      </c>
      <c r="C730" s="75">
        <v>374</v>
      </c>
      <c r="D730" s="75">
        <v>15.15</v>
      </c>
      <c r="E730" s="75" t="s">
        <v>320</v>
      </c>
      <c r="F730" s="75">
        <v>1.345555E-2</v>
      </c>
    </row>
    <row r="731" spans="2:6" x14ac:dyDescent="0.3">
      <c r="B731" s="75">
        <v>478</v>
      </c>
      <c r="C731" s="75">
        <v>375</v>
      </c>
      <c r="D731" s="75">
        <v>16.2</v>
      </c>
      <c r="E731" s="75" t="s">
        <v>320</v>
      </c>
      <c r="F731" s="75">
        <v>1.212415E-2</v>
      </c>
    </row>
    <row r="732" spans="2:6" x14ac:dyDescent="0.3">
      <c r="B732" s="75">
        <v>479</v>
      </c>
      <c r="C732" s="75">
        <v>377</v>
      </c>
      <c r="D732" s="75">
        <v>9.6</v>
      </c>
      <c r="E732" s="75" t="s">
        <v>319</v>
      </c>
      <c r="F732" s="75">
        <v>1.6977929999999999E-2</v>
      </c>
    </row>
    <row r="733" spans="2:6" x14ac:dyDescent="0.3">
      <c r="B733" s="75">
        <v>480</v>
      </c>
      <c r="C733" s="75">
        <v>379</v>
      </c>
      <c r="D733" s="75">
        <v>13.6</v>
      </c>
      <c r="E733" s="75" t="s">
        <v>320</v>
      </c>
      <c r="F733" s="75">
        <v>5.0041700000000001E-2</v>
      </c>
    </row>
    <row r="734" spans="2:6" x14ac:dyDescent="0.3">
      <c r="B734" s="75">
        <v>481</v>
      </c>
      <c r="C734" s="75">
        <v>380</v>
      </c>
      <c r="D734" s="75">
        <v>11.6</v>
      </c>
      <c r="E734" s="75" t="s">
        <v>319</v>
      </c>
      <c r="F734" s="75">
        <v>0.11636829999999999</v>
      </c>
    </row>
    <row r="735" spans="2:6" x14ac:dyDescent="0.3">
      <c r="B735" s="75">
        <v>482</v>
      </c>
      <c r="C735" s="75">
        <v>381</v>
      </c>
      <c r="D735" s="75">
        <v>9.8000000000000007</v>
      </c>
      <c r="E735" s="75" t="s">
        <v>320</v>
      </c>
      <c r="F735" s="75">
        <v>9.7902100000000006E-2</v>
      </c>
    </row>
    <row r="736" spans="2:6" x14ac:dyDescent="0.3">
      <c r="B736" s="75">
        <v>483</v>
      </c>
      <c r="C736" s="75">
        <v>382</v>
      </c>
      <c r="D736" s="75">
        <v>11.9</v>
      </c>
      <c r="E736" s="75" t="s">
        <v>319</v>
      </c>
      <c r="F736" s="75">
        <v>2.8985509999999999E-2</v>
      </c>
    </row>
    <row r="737" spans="2:6" x14ac:dyDescent="0.3">
      <c r="B737" s="75">
        <v>484</v>
      </c>
      <c r="C737" s="75">
        <v>383</v>
      </c>
      <c r="D737" s="75">
        <v>11.2</v>
      </c>
      <c r="E737" s="75" t="s">
        <v>319</v>
      </c>
      <c r="F737" s="75">
        <v>-6.4102560000000003E-2</v>
      </c>
    </row>
    <row r="738" spans="2:6" x14ac:dyDescent="0.3">
      <c r="B738" s="75">
        <v>485</v>
      </c>
      <c r="C738" s="75">
        <v>384</v>
      </c>
      <c r="D738" s="75">
        <v>9.8000000000000007</v>
      </c>
      <c r="E738" s="75" t="s">
        <v>320</v>
      </c>
      <c r="F738" s="75">
        <v>4.990758E-2</v>
      </c>
    </row>
    <row r="741" spans="2:6" x14ac:dyDescent="0.3">
      <c r="B741" s="75" t="s">
        <v>322</v>
      </c>
      <c r="C741" s="75" t="s">
        <v>323</v>
      </c>
      <c r="D741" s="75" t="s">
        <v>324</v>
      </c>
      <c r="E741" s="75" t="s">
        <v>325</v>
      </c>
      <c r="F741" s="75" t="s">
        <v>326</v>
      </c>
    </row>
    <row r="742" spans="2:6" x14ac:dyDescent="0.3">
      <c r="B742" s="75">
        <v>87.3</v>
      </c>
      <c r="C742" s="75">
        <v>86.9</v>
      </c>
      <c r="D742" s="75">
        <v>86.7</v>
      </c>
      <c r="E742" s="75">
        <v>75.5</v>
      </c>
      <c r="F742" s="75">
        <v>1</v>
      </c>
    </row>
    <row r="743" spans="2:6" x14ac:dyDescent="0.3">
      <c r="B743" s="75">
        <v>59</v>
      </c>
      <c r="C743" s="75">
        <v>60.2</v>
      </c>
      <c r="D743" s="75">
        <v>60</v>
      </c>
      <c r="E743" s="75">
        <v>53.6</v>
      </c>
      <c r="F743" s="75">
        <v>1</v>
      </c>
    </row>
    <row r="744" spans="2:6" x14ac:dyDescent="0.3">
      <c r="B744" s="75">
        <v>76.7</v>
      </c>
      <c r="C744" s="75">
        <v>76.5</v>
      </c>
      <c r="D744" s="75">
        <v>75.7</v>
      </c>
      <c r="E744" s="75">
        <v>69.5</v>
      </c>
      <c r="F744" s="75">
        <v>1</v>
      </c>
    </row>
    <row r="745" spans="2:6" x14ac:dyDescent="0.3">
      <c r="B745" s="75">
        <v>70.599999999999994</v>
      </c>
      <c r="C745" s="75">
        <v>76.099999999999994</v>
      </c>
      <c r="D745" s="75">
        <v>72.099999999999994</v>
      </c>
      <c r="E745" s="75">
        <v>65.3</v>
      </c>
      <c r="F745" s="75">
        <v>1</v>
      </c>
    </row>
    <row r="746" spans="2:6" x14ac:dyDescent="0.3">
      <c r="B746" s="75">
        <v>54.9</v>
      </c>
      <c r="C746" s="75">
        <v>55.1</v>
      </c>
      <c r="D746" s="75">
        <v>57.2</v>
      </c>
      <c r="E746" s="75">
        <v>49</v>
      </c>
      <c r="F746" s="75">
        <v>1</v>
      </c>
    </row>
    <row r="747" spans="2:6" x14ac:dyDescent="0.3">
      <c r="B747" s="75">
        <v>78.2</v>
      </c>
      <c r="C747" s="75">
        <v>75.3</v>
      </c>
      <c r="D747" s="75">
        <v>69.099999999999994</v>
      </c>
      <c r="E747" s="75">
        <v>67.599999999999994</v>
      </c>
      <c r="F747" s="75">
        <v>1</v>
      </c>
    </row>
    <row r="748" spans="2:6" x14ac:dyDescent="0.3">
      <c r="B748" s="75">
        <v>73.7</v>
      </c>
      <c r="C748" s="75">
        <v>70.8</v>
      </c>
      <c r="D748" s="75">
        <v>71.8</v>
      </c>
      <c r="E748" s="75">
        <v>74.599999999999994</v>
      </c>
      <c r="F748" s="75">
        <v>1</v>
      </c>
    </row>
    <row r="749" spans="2:6" x14ac:dyDescent="0.3">
      <c r="B749" s="75">
        <v>61.8</v>
      </c>
      <c r="C749" s="75">
        <v>68.7</v>
      </c>
      <c r="D749" s="75">
        <v>68.2</v>
      </c>
      <c r="E749" s="75">
        <v>57.4</v>
      </c>
      <c r="F749" s="75">
        <v>1</v>
      </c>
    </row>
    <row r="750" spans="2:6" x14ac:dyDescent="0.3">
      <c r="B750" s="75">
        <v>85.3</v>
      </c>
      <c r="C750" s="75">
        <v>84.4</v>
      </c>
      <c r="D750" s="75">
        <v>79.2</v>
      </c>
      <c r="E750" s="75">
        <v>67</v>
      </c>
      <c r="F750" s="75">
        <v>1</v>
      </c>
    </row>
    <row r="751" spans="2:6" x14ac:dyDescent="0.3">
      <c r="B751" s="75">
        <v>82.3</v>
      </c>
      <c r="C751" s="75">
        <v>86.9</v>
      </c>
      <c r="D751" s="75">
        <v>79.400000000000006</v>
      </c>
      <c r="E751" s="75">
        <v>77.400000000000006</v>
      </c>
      <c r="F751" s="75">
        <v>1</v>
      </c>
    </row>
    <row r="752" spans="2:6" x14ac:dyDescent="0.3">
      <c r="B752" s="75">
        <v>68.599999999999994</v>
      </c>
      <c r="C752" s="75">
        <v>65.400000000000006</v>
      </c>
      <c r="D752" s="75">
        <v>72.3</v>
      </c>
      <c r="E752" s="75">
        <v>60.8</v>
      </c>
      <c r="F752" s="75">
        <v>1</v>
      </c>
    </row>
    <row r="753" spans="2:6" x14ac:dyDescent="0.3">
      <c r="B753" s="75">
        <v>67.8</v>
      </c>
      <c r="C753" s="75">
        <v>69.2</v>
      </c>
      <c r="D753" s="75">
        <v>66.3</v>
      </c>
      <c r="E753" s="75">
        <v>57.9</v>
      </c>
      <c r="F753" s="75">
        <v>1</v>
      </c>
    </row>
    <row r="754" spans="2:6" x14ac:dyDescent="0.3">
      <c r="B754" s="75">
        <v>66.2</v>
      </c>
      <c r="C754" s="75">
        <v>67</v>
      </c>
      <c r="D754" s="75">
        <v>67</v>
      </c>
      <c r="E754" s="75">
        <v>56.2</v>
      </c>
      <c r="F754" s="75">
        <v>1</v>
      </c>
    </row>
    <row r="755" spans="2:6" x14ac:dyDescent="0.3">
      <c r="B755" s="75">
        <v>81</v>
      </c>
      <c r="C755" s="75">
        <v>82.3</v>
      </c>
      <c r="D755" s="75">
        <v>86.8</v>
      </c>
      <c r="E755" s="75">
        <v>73.900000000000006</v>
      </c>
      <c r="F755" s="75">
        <v>1</v>
      </c>
    </row>
    <row r="756" spans="2:6" x14ac:dyDescent="0.3">
      <c r="B756" s="75">
        <v>72.3</v>
      </c>
      <c r="C756" s="75">
        <v>74.599999999999994</v>
      </c>
      <c r="D756" s="75">
        <v>75.3</v>
      </c>
      <c r="E756" s="75">
        <v>66.099999999999994</v>
      </c>
      <c r="F756" s="75">
        <v>1</v>
      </c>
    </row>
    <row r="757" spans="2:6" x14ac:dyDescent="0.3">
      <c r="B757" s="75">
        <v>83.8</v>
      </c>
      <c r="C757" s="75">
        <v>85.5</v>
      </c>
      <c r="D757" s="75">
        <v>86.2</v>
      </c>
      <c r="E757" s="75">
        <v>81.2</v>
      </c>
      <c r="F757" s="75">
        <v>2</v>
      </c>
    </row>
    <row r="758" spans="2:6" x14ac:dyDescent="0.3">
      <c r="B758" s="75">
        <v>65.3</v>
      </c>
      <c r="C758" s="75">
        <v>66.900000000000006</v>
      </c>
      <c r="D758" s="75">
        <v>67</v>
      </c>
      <c r="E758" s="75">
        <v>60.6</v>
      </c>
      <c r="F758" s="75">
        <v>2</v>
      </c>
    </row>
    <row r="759" spans="2:6" x14ac:dyDescent="0.3">
      <c r="B759" s="75">
        <v>81.2</v>
      </c>
      <c r="C759" s="75">
        <v>79.5</v>
      </c>
      <c r="D759" s="75">
        <v>84.5</v>
      </c>
      <c r="E759" s="75">
        <v>75.2</v>
      </c>
      <c r="F759" s="75">
        <v>2</v>
      </c>
    </row>
    <row r="760" spans="2:6" x14ac:dyDescent="0.3">
      <c r="B760" s="75">
        <v>75.400000000000006</v>
      </c>
      <c r="C760" s="75">
        <v>76.7</v>
      </c>
      <c r="D760" s="75">
        <v>74.3</v>
      </c>
      <c r="E760" s="75">
        <v>66.7</v>
      </c>
      <c r="F760" s="75">
        <v>2</v>
      </c>
    </row>
    <row r="761" spans="2:6" x14ac:dyDescent="0.3">
      <c r="B761" s="75">
        <v>55.3</v>
      </c>
      <c r="C761" s="75">
        <v>58.3</v>
      </c>
      <c r="D761" s="75">
        <v>59.1</v>
      </c>
      <c r="E761" s="75">
        <v>54.2</v>
      </c>
      <c r="F761" s="75">
        <v>2</v>
      </c>
    </row>
    <row r="762" spans="2:6" x14ac:dyDescent="0.3">
      <c r="B762" s="75">
        <v>70.3</v>
      </c>
      <c r="C762" s="75">
        <v>72.3</v>
      </c>
      <c r="D762" s="75">
        <v>70.599999999999994</v>
      </c>
      <c r="E762" s="75">
        <v>68.599999999999994</v>
      </c>
      <c r="F762" s="75">
        <v>2</v>
      </c>
    </row>
    <row r="763" spans="2:6" x14ac:dyDescent="0.3">
      <c r="B763" s="75">
        <v>76.5</v>
      </c>
      <c r="C763" s="75">
        <v>79.900000000000006</v>
      </c>
      <c r="D763" s="75">
        <v>80.400000000000006</v>
      </c>
      <c r="E763" s="75">
        <v>71.599999999999994</v>
      </c>
      <c r="F763" s="75">
        <v>2</v>
      </c>
    </row>
    <row r="764" spans="2:6" x14ac:dyDescent="0.3">
      <c r="B764" s="75">
        <v>66</v>
      </c>
      <c r="C764" s="75">
        <v>70.900000000000006</v>
      </c>
      <c r="D764" s="75">
        <v>70.3</v>
      </c>
      <c r="E764" s="75">
        <v>64.099999999999994</v>
      </c>
      <c r="F764" s="75">
        <v>2</v>
      </c>
    </row>
    <row r="765" spans="2:6" x14ac:dyDescent="0.3">
      <c r="B765" s="75">
        <v>76</v>
      </c>
      <c r="C765" s="75">
        <v>79</v>
      </c>
      <c r="D765" s="75">
        <v>76.900000000000006</v>
      </c>
      <c r="E765" s="75">
        <v>70.3</v>
      </c>
      <c r="F765" s="75">
        <v>2</v>
      </c>
    </row>
    <row r="766" spans="2:6" x14ac:dyDescent="0.3">
      <c r="B766" s="75">
        <v>77.2</v>
      </c>
      <c r="C766" s="75">
        <v>74</v>
      </c>
      <c r="D766" s="75">
        <v>77.8</v>
      </c>
      <c r="E766" s="75">
        <v>67.900000000000006</v>
      </c>
      <c r="F766" s="75">
        <v>2</v>
      </c>
    </row>
    <row r="767" spans="2:6" x14ac:dyDescent="0.3">
      <c r="B767" s="75">
        <v>67.3</v>
      </c>
      <c r="C767" s="75">
        <v>70.7</v>
      </c>
      <c r="D767" s="75">
        <v>68.900000000000006</v>
      </c>
      <c r="E767" s="75">
        <v>65.900000000000006</v>
      </c>
      <c r="F767" s="75">
        <v>2</v>
      </c>
    </row>
    <row r="768" spans="2:6" x14ac:dyDescent="0.3">
      <c r="B768" s="75">
        <v>50.3</v>
      </c>
      <c r="C768" s="75">
        <v>51.4</v>
      </c>
      <c r="D768" s="75">
        <v>53.6</v>
      </c>
      <c r="E768" s="75">
        <v>48</v>
      </c>
      <c r="F768" s="75">
        <v>2</v>
      </c>
    </row>
    <row r="769" spans="2:12" x14ac:dyDescent="0.3">
      <c r="B769" s="75">
        <v>57.7</v>
      </c>
      <c r="C769" s="75">
        <v>57</v>
      </c>
      <c r="D769" s="75">
        <v>57.5</v>
      </c>
      <c r="E769" s="75">
        <v>51.5</v>
      </c>
      <c r="F769" s="75">
        <v>2</v>
      </c>
    </row>
    <row r="770" spans="2:12" x14ac:dyDescent="0.3">
      <c r="B770" s="75">
        <v>74.3</v>
      </c>
      <c r="C770" s="75">
        <v>77.7</v>
      </c>
      <c r="D770" s="75">
        <v>72.599999999999994</v>
      </c>
      <c r="E770" s="75">
        <v>68</v>
      </c>
      <c r="F770" s="75">
        <v>2</v>
      </c>
    </row>
    <row r="771" spans="2:12" x14ac:dyDescent="0.3">
      <c r="B771" s="75">
        <v>74</v>
      </c>
      <c r="C771" s="75">
        <v>74.7</v>
      </c>
      <c r="D771" s="75">
        <v>74.5</v>
      </c>
      <c r="E771" s="75">
        <v>65.7</v>
      </c>
      <c r="F771" s="75">
        <v>2</v>
      </c>
    </row>
    <row r="772" spans="2:12" x14ac:dyDescent="0.3">
      <c r="B772" s="75">
        <v>57.3</v>
      </c>
      <c r="C772" s="75">
        <v>56</v>
      </c>
      <c r="D772" s="75">
        <v>64.7</v>
      </c>
      <c r="E772" s="75">
        <v>53</v>
      </c>
      <c r="F772" s="75">
        <v>2</v>
      </c>
    </row>
    <row r="775" spans="2:12" x14ac:dyDescent="0.3">
      <c r="B775" s="75" t="s">
        <v>275</v>
      </c>
      <c r="C775" s="75" t="s">
        <v>276</v>
      </c>
      <c r="D775" s="75" t="s">
        <v>329</v>
      </c>
      <c r="E775" s="75" t="s">
        <v>330</v>
      </c>
      <c r="F775" s="75" t="s">
        <v>331</v>
      </c>
      <c r="G775" s="75" t="s">
        <v>332</v>
      </c>
      <c r="H775" s="75" t="s">
        <v>333</v>
      </c>
      <c r="I775" s="75" t="s">
        <v>334</v>
      </c>
      <c r="J775" s="75" t="s">
        <v>335</v>
      </c>
      <c r="K775" s="75" t="s">
        <v>336</v>
      </c>
      <c r="L775" s="75" t="s">
        <v>337</v>
      </c>
    </row>
    <row r="776" spans="2:12" x14ac:dyDescent="0.3">
      <c r="B776" s="75">
        <v>1200</v>
      </c>
      <c r="C776" s="75">
        <v>22</v>
      </c>
      <c r="D776" s="75">
        <v>1</v>
      </c>
      <c r="E776" s="75">
        <v>4</v>
      </c>
      <c r="F776" s="75">
        <v>14.8</v>
      </c>
      <c r="G776" s="75">
        <v>1</v>
      </c>
      <c r="H776" s="75">
        <v>1.1000000000000001</v>
      </c>
      <c r="I776" s="75">
        <v>5.9</v>
      </c>
      <c r="J776" s="75">
        <v>1.4</v>
      </c>
      <c r="K776" s="75">
        <v>1.4</v>
      </c>
      <c r="L776" s="75">
        <v>2.37</v>
      </c>
    </row>
    <row r="777" spans="2:12" x14ac:dyDescent="0.3">
      <c r="B777" s="75">
        <v>1342</v>
      </c>
      <c r="C777" s="75">
        <v>28</v>
      </c>
      <c r="D777" s="75">
        <v>8</v>
      </c>
      <c r="E777" s="75">
        <v>4.4000000000000004</v>
      </c>
      <c r="F777" s="75">
        <v>18</v>
      </c>
      <c r="G777" s="75">
        <v>1.5</v>
      </c>
      <c r="H777" s="75">
        <v>1.5</v>
      </c>
      <c r="I777" s="75">
        <v>6.4</v>
      </c>
      <c r="J777" s="75">
        <v>1.7</v>
      </c>
      <c r="K777" s="75">
        <v>1.7</v>
      </c>
      <c r="L777" s="75">
        <v>1.47</v>
      </c>
    </row>
    <row r="778" spans="2:12" x14ac:dyDescent="0.3">
      <c r="B778" s="75">
        <v>1231</v>
      </c>
      <c r="C778" s="75">
        <v>28</v>
      </c>
      <c r="D778" s="75">
        <v>5</v>
      </c>
      <c r="E778" s="75">
        <v>2.4</v>
      </c>
      <c r="F778" s="75">
        <v>7.8</v>
      </c>
      <c r="G778" s="75">
        <v>1.3</v>
      </c>
      <c r="H778" s="75">
        <v>1.6</v>
      </c>
      <c r="I778" s="75">
        <v>4.3</v>
      </c>
      <c r="J778" s="75">
        <v>1.5</v>
      </c>
      <c r="K778" s="75">
        <v>1.4</v>
      </c>
      <c r="L778" s="75">
        <v>1.1299999999999999</v>
      </c>
    </row>
    <row r="779" spans="2:12" x14ac:dyDescent="0.3">
      <c r="B779" s="75">
        <v>1254</v>
      </c>
      <c r="C779" s="75">
        <v>28</v>
      </c>
      <c r="D779" s="75">
        <v>18</v>
      </c>
      <c r="E779" s="75">
        <v>3</v>
      </c>
      <c r="F779" s="75">
        <v>9.1999999999999993</v>
      </c>
      <c r="G779" s="75">
        <v>2.2999999999999998</v>
      </c>
      <c r="H779" s="75">
        <v>1.7</v>
      </c>
      <c r="I779" s="75">
        <v>6.9</v>
      </c>
      <c r="J779" s="75">
        <v>2.2999999999999998</v>
      </c>
      <c r="K779" s="75">
        <v>1.6</v>
      </c>
      <c r="L779" s="75">
        <v>0.85</v>
      </c>
    </row>
    <row r="780" spans="2:12" x14ac:dyDescent="0.3">
      <c r="B780" s="75">
        <v>1357</v>
      </c>
      <c r="C780" s="75">
        <v>32</v>
      </c>
      <c r="D780" s="75">
        <v>7</v>
      </c>
      <c r="E780" s="75">
        <v>3.7</v>
      </c>
      <c r="F780" s="75">
        <v>10.7</v>
      </c>
      <c r="G780" s="75">
        <v>1.4</v>
      </c>
      <c r="H780" s="75">
        <v>1.7</v>
      </c>
      <c r="I780" s="75">
        <v>6.6</v>
      </c>
      <c r="J780" s="75">
        <v>1.8</v>
      </c>
      <c r="K780" s="75">
        <v>1.3</v>
      </c>
      <c r="L780" s="75">
        <v>0.24</v>
      </c>
    </row>
    <row r="781" spans="2:12" x14ac:dyDescent="0.3">
      <c r="B781" s="75">
        <v>1250</v>
      </c>
      <c r="C781" s="75">
        <v>27</v>
      </c>
      <c r="D781" s="75">
        <v>1</v>
      </c>
      <c r="E781" s="75">
        <v>4.4000000000000004</v>
      </c>
      <c r="F781" s="75">
        <v>14.8</v>
      </c>
      <c r="G781" s="75">
        <v>1</v>
      </c>
      <c r="H781" s="75">
        <v>1.7</v>
      </c>
      <c r="I781" s="75">
        <v>5.8</v>
      </c>
      <c r="J781" s="75">
        <v>1.3</v>
      </c>
      <c r="K781" s="75">
        <v>1.4</v>
      </c>
      <c r="L781" s="75">
        <v>1.49</v>
      </c>
    </row>
    <row r="782" spans="2:12" x14ac:dyDescent="0.3">
      <c r="B782" s="75">
        <v>1422</v>
      </c>
      <c r="C782" s="75">
        <v>37</v>
      </c>
      <c r="D782" s="75">
        <v>22</v>
      </c>
      <c r="E782" s="75">
        <v>3</v>
      </c>
      <c r="F782" s="75">
        <v>8.1</v>
      </c>
      <c r="G782" s="75">
        <v>2.7</v>
      </c>
      <c r="H782" s="75">
        <v>1.9</v>
      </c>
      <c r="I782" s="75">
        <v>8.3000000000000007</v>
      </c>
      <c r="J782" s="75">
        <v>2.5</v>
      </c>
      <c r="K782" s="75">
        <v>2</v>
      </c>
      <c r="L782" s="75">
        <v>0.3</v>
      </c>
    </row>
    <row r="783" spans="2:12" x14ac:dyDescent="0.3">
      <c r="B783" s="75">
        <v>1309</v>
      </c>
      <c r="C783" s="75">
        <v>46</v>
      </c>
      <c r="D783" s="75">
        <v>7</v>
      </c>
      <c r="E783" s="75">
        <v>5.7</v>
      </c>
      <c r="F783" s="75">
        <v>19.600000000000001</v>
      </c>
      <c r="G783" s="75">
        <v>1.5</v>
      </c>
      <c r="H783" s="75">
        <v>1.3</v>
      </c>
      <c r="I783" s="75">
        <v>7.8</v>
      </c>
      <c r="J783" s="75">
        <v>1.8</v>
      </c>
      <c r="K783" s="75">
        <v>1.6</v>
      </c>
      <c r="L783" s="75">
        <v>7.0000000000000007E-2</v>
      </c>
    </row>
    <row r="784" spans="2:12" x14ac:dyDescent="0.3">
      <c r="B784" s="75">
        <v>1127</v>
      </c>
      <c r="C784" s="75">
        <v>24</v>
      </c>
      <c r="D784" s="75">
        <v>2</v>
      </c>
      <c r="E784" s="75">
        <v>3.5</v>
      </c>
      <c r="F784" s="75">
        <v>12.6</v>
      </c>
      <c r="G784" s="75">
        <v>1</v>
      </c>
      <c r="H784" s="75">
        <v>1.7</v>
      </c>
      <c r="I784" s="75">
        <v>4.9000000000000004</v>
      </c>
      <c r="J784" s="75">
        <v>1.5</v>
      </c>
      <c r="K784" s="75">
        <v>2</v>
      </c>
      <c r="L784" s="75">
        <v>3</v>
      </c>
    </row>
    <row r="785" spans="2:12" x14ac:dyDescent="0.3">
      <c r="B785" s="75">
        <v>1075</v>
      </c>
      <c r="C785" s="75">
        <v>34</v>
      </c>
      <c r="D785" s="75">
        <v>9</v>
      </c>
      <c r="E785" s="75">
        <v>4.3</v>
      </c>
      <c r="F785" s="75">
        <v>12</v>
      </c>
      <c r="G785" s="75">
        <v>1.6</v>
      </c>
      <c r="H785" s="75">
        <v>1.8</v>
      </c>
      <c r="I785" s="75">
        <v>6.8</v>
      </c>
      <c r="J785" s="75">
        <v>2</v>
      </c>
      <c r="K785" s="75">
        <v>2</v>
      </c>
      <c r="L785" s="75">
        <v>1.21</v>
      </c>
    </row>
    <row r="786" spans="2:12" x14ac:dyDescent="0.3">
      <c r="B786" s="75">
        <v>1166</v>
      </c>
      <c r="C786" s="75">
        <v>24</v>
      </c>
      <c r="D786" s="75">
        <v>17</v>
      </c>
      <c r="E786" s="75">
        <v>5.5</v>
      </c>
      <c r="F786" s="75">
        <v>16.7</v>
      </c>
      <c r="G786" s="75">
        <v>2.4</v>
      </c>
      <c r="H786" s="75">
        <v>1.5</v>
      </c>
      <c r="I786" s="75">
        <v>11.5</v>
      </c>
      <c r="J786" s="75">
        <v>2.9</v>
      </c>
      <c r="K786" s="75">
        <v>1.7</v>
      </c>
      <c r="L786" s="75">
        <v>0.38</v>
      </c>
    </row>
    <row r="787" spans="2:12" x14ac:dyDescent="0.3">
      <c r="B787" s="75">
        <v>1182</v>
      </c>
      <c r="C787" s="75">
        <v>41</v>
      </c>
      <c r="D787" s="75">
        <v>32</v>
      </c>
      <c r="E787" s="75">
        <v>5.4</v>
      </c>
      <c r="F787" s="75">
        <v>21.6</v>
      </c>
      <c r="G787" s="75">
        <v>3.3</v>
      </c>
      <c r="H787" s="75">
        <v>1.4</v>
      </c>
      <c r="I787" s="75">
        <v>11.3</v>
      </c>
      <c r="J787" s="75">
        <v>2.8</v>
      </c>
      <c r="K787" s="75">
        <v>2</v>
      </c>
      <c r="L787" s="75">
        <v>0.7</v>
      </c>
    </row>
    <row r="788" spans="2:12" x14ac:dyDescent="0.3">
      <c r="B788" s="75">
        <v>1179</v>
      </c>
      <c r="C788" s="75">
        <v>15</v>
      </c>
      <c r="D788" s="75">
        <v>0</v>
      </c>
      <c r="E788" s="75">
        <v>3.2</v>
      </c>
      <c r="F788" s="75">
        <v>10.5</v>
      </c>
      <c r="G788" s="75">
        <v>1</v>
      </c>
      <c r="H788" s="75">
        <v>1.7</v>
      </c>
      <c r="I788" s="75">
        <v>4</v>
      </c>
      <c r="J788" s="75">
        <v>1.1000000000000001</v>
      </c>
      <c r="K788" s="75">
        <v>1.6</v>
      </c>
      <c r="L788" s="75">
        <v>2.64</v>
      </c>
    </row>
    <row r="789" spans="2:12" x14ac:dyDescent="0.3">
      <c r="B789" s="75">
        <v>1256</v>
      </c>
      <c r="C789" s="75">
        <v>21</v>
      </c>
      <c r="D789" s="75">
        <v>0</v>
      </c>
      <c r="E789" s="75">
        <v>5.0999999999999996</v>
      </c>
      <c r="F789" s="75">
        <v>19.5</v>
      </c>
      <c r="G789" s="75">
        <v>1</v>
      </c>
      <c r="H789" s="75">
        <v>1.8</v>
      </c>
      <c r="I789" s="75">
        <v>5.8</v>
      </c>
      <c r="J789" s="75">
        <v>1.1000000000000001</v>
      </c>
      <c r="K789" s="75">
        <v>1.4</v>
      </c>
      <c r="L789" s="75">
        <v>2.0499999999999998</v>
      </c>
    </row>
    <row r="790" spans="2:12" x14ac:dyDescent="0.3">
      <c r="B790" s="75">
        <v>1251</v>
      </c>
      <c r="C790" s="75">
        <v>26</v>
      </c>
      <c r="D790" s="75">
        <v>2</v>
      </c>
      <c r="E790" s="75">
        <v>4.2</v>
      </c>
      <c r="F790" s="75">
        <v>16.399999999999999</v>
      </c>
      <c r="G790" s="75">
        <v>1.1000000000000001</v>
      </c>
      <c r="H790" s="75">
        <v>1.7</v>
      </c>
      <c r="I790" s="75">
        <v>6.2</v>
      </c>
      <c r="J790" s="75">
        <v>1.3</v>
      </c>
      <c r="K790" s="75">
        <v>1.8</v>
      </c>
      <c r="L790" s="75">
        <v>1.75</v>
      </c>
    </row>
    <row r="791" spans="2:12" x14ac:dyDescent="0.3">
      <c r="B791" s="75">
        <v>1536</v>
      </c>
      <c r="C791" s="75">
        <v>38</v>
      </c>
      <c r="D791" s="75">
        <v>31</v>
      </c>
      <c r="E791" s="75">
        <v>5.7</v>
      </c>
      <c r="F791" s="75">
        <v>17.8</v>
      </c>
      <c r="G791" s="75">
        <v>3.1</v>
      </c>
      <c r="H791" s="75">
        <v>1.7</v>
      </c>
      <c r="I791" s="75">
        <v>11.4</v>
      </c>
      <c r="J791" s="75">
        <v>2.8</v>
      </c>
      <c r="K791" s="75">
        <v>1.9</v>
      </c>
      <c r="L791" s="75">
        <v>0.06</v>
      </c>
    </row>
    <row r="792" spans="2:12" x14ac:dyDescent="0.3">
      <c r="B792" s="75">
        <v>1554</v>
      </c>
      <c r="C792" s="75">
        <v>27</v>
      </c>
      <c r="D792" s="75">
        <v>20</v>
      </c>
      <c r="E792" s="75">
        <v>5.6</v>
      </c>
      <c r="F792" s="75">
        <v>20.2</v>
      </c>
      <c r="G792" s="75">
        <v>2.8</v>
      </c>
      <c r="H792" s="75">
        <v>1.9</v>
      </c>
      <c r="I792" s="75">
        <v>9.1999999999999993</v>
      </c>
      <c r="J792" s="75">
        <v>2.7</v>
      </c>
      <c r="K792" s="75">
        <v>1.3</v>
      </c>
      <c r="L792" s="75">
        <v>0.13</v>
      </c>
    </row>
    <row r="793" spans="2:12" x14ac:dyDescent="0.3">
      <c r="B793" s="75">
        <v>1305</v>
      </c>
      <c r="C793" s="75">
        <v>30</v>
      </c>
      <c r="D793" s="75">
        <v>6</v>
      </c>
      <c r="E793" s="75">
        <v>3.8</v>
      </c>
      <c r="F793" s="75">
        <v>15.7</v>
      </c>
      <c r="G793" s="75">
        <v>1.4</v>
      </c>
      <c r="H793" s="75">
        <v>1.2</v>
      </c>
      <c r="I793" s="75">
        <v>7.2</v>
      </c>
      <c r="J793" s="75">
        <v>2.1</v>
      </c>
      <c r="K793" s="75">
        <v>1.9</v>
      </c>
      <c r="L793" s="75">
        <v>1</v>
      </c>
    </row>
    <row r="794" spans="2:12" x14ac:dyDescent="0.3">
      <c r="B794" s="75">
        <v>1316</v>
      </c>
      <c r="C794" s="75">
        <v>34</v>
      </c>
      <c r="D794" s="75">
        <v>8</v>
      </c>
      <c r="E794" s="75">
        <v>3.1</v>
      </c>
      <c r="F794" s="75">
        <v>11.4</v>
      </c>
      <c r="G794" s="75">
        <v>1.5</v>
      </c>
      <c r="H794" s="75">
        <v>1.8</v>
      </c>
      <c r="I794" s="75">
        <v>5</v>
      </c>
      <c r="J794" s="75">
        <v>1.6</v>
      </c>
      <c r="K794" s="75">
        <v>2</v>
      </c>
      <c r="L794" s="75">
        <v>0.41</v>
      </c>
    </row>
    <row r="795" spans="2:12" x14ac:dyDescent="0.3">
      <c r="B795" s="75">
        <v>1427</v>
      </c>
      <c r="C795" s="75">
        <v>39</v>
      </c>
      <c r="D795" s="75">
        <v>19</v>
      </c>
      <c r="E795" s="75">
        <v>4.5999999999999996</v>
      </c>
      <c r="F795" s="75">
        <v>15.2</v>
      </c>
      <c r="G795" s="75">
        <v>2.4</v>
      </c>
      <c r="H795" s="75">
        <v>1.6</v>
      </c>
      <c r="I795" s="75">
        <v>9.1</v>
      </c>
      <c r="J795" s="75">
        <v>2.4</v>
      </c>
      <c r="K795" s="75">
        <v>1.9</v>
      </c>
      <c r="L795" s="75">
        <v>0.72</v>
      </c>
    </row>
    <row r="796" spans="2:12" x14ac:dyDescent="0.3">
      <c r="B796" s="75">
        <v>1575</v>
      </c>
      <c r="C796" s="75">
        <v>20</v>
      </c>
      <c r="D796" s="75">
        <v>32</v>
      </c>
      <c r="E796" s="75">
        <v>5.2</v>
      </c>
      <c r="F796" s="75">
        <v>18.899999999999999</v>
      </c>
      <c r="G796" s="75">
        <v>3</v>
      </c>
      <c r="H796" s="75">
        <v>1.7</v>
      </c>
      <c r="I796" s="75">
        <v>9.4</v>
      </c>
      <c r="J796" s="75">
        <v>2.5</v>
      </c>
      <c r="K796" s="75">
        <v>1.8</v>
      </c>
      <c r="L796" s="75">
        <v>0.67</v>
      </c>
    </row>
    <row r="797" spans="2:12" x14ac:dyDescent="0.3">
      <c r="B797" s="75">
        <v>1397</v>
      </c>
      <c r="C797" s="75">
        <v>26</v>
      </c>
      <c r="D797" s="75">
        <v>16</v>
      </c>
      <c r="E797" s="75">
        <v>4.2</v>
      </c>
      <c r="F797" s="75">
        <v>14.8</v>
      </c>
      <c r="G797" s="75">
        <v>2.2000000000000002</v>
      </c>
      <c r="H797" s="75">
        <v>1.6</v>
      </c>
      <c r="I797" s="75">
        <v>7.7</v>
      </c>
      <c r="J797" s="75">
        <v>2.2000000000000002</v>
      </c>
      <c r="K797" s="75">
        <v>1.8</v>
      </c>
      <c r="L797" s="75">
        <v>0.12</v>
      </c>
    </row>
    <row r="798" spans="2:12" x14ac:dyDescent="0.3">
      <c r="B798" s="75">
        <v>1377</v>
      </c>
      <c r="C798" s="75">
        <v>29</v>
      </c>
      <c r="D798" s="75">
        <v>4</v>
      </c>
      <c r="E798" s="75">
        <v>5.3</v>
      </c>
      <c r="F798" s="75">
        <v>19.8</v>
      </c>
      <c r="G798" s="75">
        <v>1.2</v>
      </c>
      <c r="H798" s="75">
        <v>1.8</v>
      </c>
      <c r="I798" s="75">
        <v>6.8</v>
      </c>
      <c r="J798" s="75">
        <v>1.6</v>
      </c>
      <c r="K798" s="75">
        <v>1.9</v>
      </c>
      <c r="L798" s="75">
        <v>0.97</v>
      </c>
    </row>
    <row r="799" spans="2:12" x14ac:dyDescent="0.3">
      <c r="B799" s="75">
        <v>1574</v>
      </c>
      <c r="C799" s="75">
        <v>24</v>
      </c>
      <c r="D799" s="75">
        <v>23</v>
      </c>
      <c r="E799" s="75">
        <v>5.2</v>
      </c>
      <c r="F799" s="75">
        <v>17.8</v>
      </c>
      <c r="G799" s="75">
        <v>2.4</v>
      </c>
      <c r="H799" s="75">
        <v>1.8</v>
      </c>
      <c r="I799" s="75">
        <v>7.8</v>
      </c>
      <c r="J799" s="75">
        <v>2.2000000000000002</v>
      </c>
      <c r="K799" s="75">
        <v>2</v>
      </c>
      <c r="L799" s="75">
        <v>7.0000000000000007E-2</v>
      </c>
    </row>
    <row r="800" spans="2:12" x14ac:dyDescent="0.3">
      <c r="B800" s="75">
        <v>1396</v>
      </c>
      <c r="C800" s="75">
        <v>45</v>
      </c>
      <c r="D800" s="75">
        <v>13</v>
      </c>
      <c r="E800" s="75">
        <v>4.7</v>
      </c>
      <c r="F800" s="75">
        <v>15.2</v>
      </c>
      <c r="G800" s="75">
        <v>1.7</v>
      </c>
      <c r="H800" s="75">
        <v>1.6</v>
      </c>
      <c r="I800" s="75">
        <v>7.8</v>
      </c>
      <c r="J800" s="75">
        <v>2.1</v>
      </c>
      <c r="K800" s="75">
        <v>1.4</v>
      </c>
      <c r="L800" s="75">
        <v>0.1</v>
      </c>
    </row>
    <row r="801" spans="2:12" x14ac:dyDescent="0.3">
      <c r="B801" s="75">
        <v>1393</v>
      </c>
      <c r="C801" s="75">
        <v>27</v>
      </c>
      <c r="D801" s="75">
        <v>5</v>
      </c>
      <c r="E801" s="75">
        <v>4.7</v>
      </c>
      <c r="F801" s="75">
        <v>18.3</v>
      </c>
      <c r="G801" s="75">
        <v>1.2</v>
      </c>
      <c r="H801" s="75">
        <v>1.7</v>
      </c>
      <c r="I801" s="75">
        <v>7.5</v>
      </c>
      <c r="J801" s="75">
        <v>1.7</v>
      </c>
      <c r="K801" s="75">
        <v>2</v>
      </c>
      <c r="L801" s="75">
        <v>0.68</v>
      </c>
    </row>
    <row r="802" spans="2:12" x14ac:dyDescent="0.3">
      <c r="B802" s="75">
        <v>1433</v>
      </c>
      <c r="C802" s="75">
        <v>23</v>
      </c>
      <c r="D802" s="75">
        <v>18</v>
      </c>
      <c r="E802" s="75">
        <v>6.5</v>
      </c>
      <c r="F802" s="75">
        <v>21</v>
      </c>
      <c r="G802" s="75">
        <v>2.7</v>
      </c>
      <c r="H802" s="75">
        <v>1.8</v>
      </c>
      <c r="I802" s="75">
        <v>13.7</v>
      </c>
      <c r="J802" s="75">
        <v>2.7</v>
      </c>
      <c r="K802" s="75">
        <v>1.3</v>
      </c>
      <c r="L802" s="75">
        <v>0.13</v>
      </c>
    </row>
    <row r="803" spans="2:12" x14ac:dyDescent="0.3">
      <c r="B803" s="75">
        <v>1349</v>
      </c>
      <c r="C803" s="75">
        <v>24</v>
      </c>
      <c r="D803" s="75">
        <v>1</v>
      </c>
      <c r="E803" s="75">
        <v>2.7</v>
      </c>
      <c r="F803" s="75">
        <v>5.8</v>
      </c>
      <c r="G803" s="75">
        <v>1</v>
      </c>
      <c r="H803" s="75">
        <v>1.7</v>
      </c>
      <c r="I803" s="75">
        <v>3.6</v>
      </c>
      <c r="J803" s="75">
        <v>1.3</v>
      </c>
      <c r="K803" s="75">
        <v>1.8</v>
      </c>
      <c r="L803" s="75">
        <v>0.2</v>
      </c>
    </row>
    <row r="804" spans="2:12" x14ac:dyDescent="0.3">
      <c r="B804" s="75">
        <v>1208</v>
      </c>
      <c r="C804" s="75">
        <v>23</v>
      </c>
      <c r="D804" s="75">
        <v>2</v>
      </c>
      <c r="E804" s="75">
        <v>3.5</v>
      </c>
      <c r="F804" s="75">
        <v>11.5</v>
      </c>
      <c r="G804" s="75">
        <v>1.1000000000000001</v>
      </c>
      <c r="H804" s="75">
        <v>1.7</v>
      </c>
      <c r="I804" s="75">
        <v>5.4</v>
      </c>
      <c r="J804" s="75">
        <v>1.3</v>
      </c>
      <c r="K804" s="75">
        <v>2</v>
      </c>
      <c r="L804" s="75">
        <v>1.0900000000000001</v>
      </c>
    </row>
    <row r="805" spans="2:12" x14ac:dyDescent="0.3">
      <c r="B805" s="75">
        <v>1198</v>
      </c>
      <c r="C805" s="75">
        <v>28</v>
      </c>
      <c r="D805" s="75">
        <v>15</v>
      </c>
      <c r="E805" s="75">
        <v>3.9</v>
      </c>
      <c r="F805" s="75">
        <v>11.3</v>
      </c>
      <c r="G805" s="75">
        <v>2</v>
      </c>
      <c r="H805" s="75">
        <v>1.6</v>
      </c>
      <c r="I805" s="75">
        <v>7.4</v>
      </c>
      <c r="J805" s="75">
        <v>2.8</v>
      </c>
      <c r="K805" s="75">
        <v>2</v>
      </c>
      <c r="L805" s="75">
        <v>0.18</v>
      </c>
    </row>
    <row r="806" spans="2:12" x14ac:dyDescent="0.3">
      <c r="B806" s="75">
        <v>1228</v>
      </c>
      <c r="C806" s="75">
        <v>31</v>
      </c>
      <c r="D806" s="75">
        <v>6</v>
      </c>
      <c r="E806" s="75">
        <v>5.4</v>
      </c>
      <c r="F806" s="75">
        <v>21.8</v>
      </c>
      <c r="G806" s="75">
        <v>1.3</v>
      </c>
      <c r="H806" s="75">
        <v>1.7</v>
      </c>
      <c r="I806" s="75">
        <v>7</v>
      </c>
      <c r="J806" s="75">
        <v>1.5</v>
      </c>
      <c r="K806" s="75">
        <v>1.9</v>
      </c>
      <c r="L806" s="75">
        <v>0.35</v>
      </c>
    </row>
    <row r="807" spans="2:12" x14ac:dyDescent="0.3">
      <c r="B807" s="75">
        <v>1229</v>
      </c>
      <c r="C807" s="75">
        <v>21</v>
      </c>
      <c r="D807" s="75">
        <v>11</v>
      </c>
      <c r="E807" s="75">
        <v>5.8</v>
      </c>
      <c r="F807" s="75">
        <v>16.7</v>
      </c>
      <c r="G807" s="75">
        <v>1.7</v>
      </c>
      <c r="H807" s="75">
        <v>1.8</v>
      </c>
      <c r="I807" s="75">
        <v>10</v>
      </c>
      <c r="J807" s="75">
        <v>2.2999999999999998</v>
      </c>
      <c r="K807" s="75">
        <v>2</v>
      </c>
      <c r="L807" s="75">
        <v>0.21</v>
      </c>
    </row>
    <row r="808" spans="2:12" x14ac:dyDescent="0.3">
      <c r="B808" s="75">
        <v>1310</v>
      </c>
      <c r="C808" s="75">
        <v>36</v>
      </c>
      <c r="D808" s="75">
        <v>17</v>
      </c>
      <c r="E808" s="75">
        <v>5.2</v>
      </c>
      <c r="F808" s="75">
        <v>17.8</v>
      </c>
      <c r="G808" s="75">
        <v>2.2999999999999998</v>
      </c>
      <c r="H808" s="75">
        <v>1.9</v>
      </c>
      <c r="I808" s="75">
        <v>10.3</v>
      </c>
      <c r="J808" s="75">
        <v>2.6</v>
      </c>
      <c r="K808" s="75">
        <v>2</v>
      </c>
      <c r="L808" s="75">
        <v>0.03</v>
      </c>
    </row>
    <row r="811" spans="2:12" x14ac:dyDescent="0.3">
      <c r="B811" s="75" t="s">
        <v>340</v>
      </c>
      <c r="C811" s="75" t="s">
        <v>341</v>
      </c>
      <c r="D811" s="75" t="s">
        <v>342</v>
      </c>
      <c r="E811" s="75" t="s">
        <v>343</v>
      </c>
      <c r="F811" s="75" t="s">
        <v>344</v>
      </c>
    </row>
    <row r="812" spans="2:12" x14ac:dyDescent="0.3">
      <c r="B812" s="75">
        <v>2.67</v>
      </c>
      <c r="C812" s="75">
        <v>5.71</v>
      </c>
      <c r="D812" s="75">
        <v>69.02</v>
      </c>
      <c r="E812" s="75">
        <v>30.3</v>
      </c>
      <c r="F812" s="75">
        <v>1.48</v>
      </c>
    </row>
    <row r="813" spans="2:12" x14ac:dyDescent="0.3">
      <c r="B813" s="75">
        <v>2.25</v>
      </c>
      <c r="C813" s="75">
        <v>4.37</v>
      </c>
      <c r="D813" s="75">
        <v>72.98</v>
      </c>
      <c r="E813" s="75">
        <v>43.3</v>
      </c>
      <c r="F813" s="75">
        <v>1.44</v>
      </c>
    </row>
    <row r="814" spans="2:12" x14ac:dyDescent="0.3">
      <c r="B814" s="75">
        <v>3.12</v>
      </c>
      <c r="C814" s="75">
        <v>10.27</v>
      </c>
      <c r="D814" s="75">
        <v>64.94</v>
      </c>
      <c r="E814" s="75">
        <v>32</v>
      </c>
      <c r="F814" s="75">
        <v>2.11</v>
      </c>
    </row>
    <row r="815" spans="2:12" x14ac:dyDescent="0.3">
      <c r="B815" s="75">
        <v>5.14</v>
      </c>
      <c r="C815" s="75">
        <v>7.44</v>
      </c>
      <c r="D815" s="75">
        <v>71.290000000000006</v>
      </c>
      <c r="E815" s="75">
        <v>24.5</v>
      </c>
      <c r="F815" s="75">
        <v>1.85</v>
      </c>
    </row>
    <row r="816" spans="2:12" x14ac:dyDescent="0.3">
      <c r="B816" s="75">
        <v>5.54</v>
      </c>
      <c r="C816" s="75">
        <v>9.25</v>
      </c>
      <c r="D816" s="75">
        <v>74.94</v>
      </c>
      <c r="E816" s="75">
        <v>31</v>
      </c>
      <c r="F816" s="75">
        <v>2.23</v>
      </c>
    </row>
    <row r="817" spans="2:6" x14ac:dyDescent="0.3">
      <c r="B817" s="75">
        <v>5.04</v>
      </c>
      <c r="C817" s="75">
        <v>4.84</v>
      </c>
      <c r="D817" s="75">
        <v>53.61</v>
      </c>
      <c r="E817" s="75">
        <v>48.2</v>
      </c>
      <c r="F817" s="75">
        <v>1.6</v>
      </c>
    </row>
    <row r="818" spans="2:6" x14ac:dyDescent="0.3">
      <c r="B818" s="75">
        <v>3.14</v>
      </c>
      <c r="C818" s="75">
        <v>4.82</v>
      </c>
      <c r="D818" s="75">
        <v>67</v>
      </c>
      <c r="E818" s="75">
        <v>37.6</v>
      </c>
      <c r="F818" s="75">
        <v>1.52</v>
      </c>
    </row>
    <row r="819" spans="2:6" x14ac:dyDescent="0.3">
      <c r="B819" s="75">
        <v>2.4300000000000002</v>
      </c>
      <c r="C819" s="75">
        <v>2.4</v>
      </c>
      <c r="D819" s="75">
        <v>67.2</v>
      </c>
      <c r="E819" s="75">
        <v>36.799999999999997</v>
      </c>
      <c r="F819" s="75">
        <v>1.4</v>
      </c>
    </row>
    <row r="820" spans="2:6" x14ac:dyDescent="0.3">
      <c r="B820" s="75">
        <v>5.38</v>
      </c>
      <c r="C820" s="75">
        <v>4.3</v>
      </c>
      <c r="D820" s="75">
        <v>83.03</v>
      </c>
      <c r="E820" s="75">
        <v>19.7</v>
      </c>
      <c r="F820" s="75">
        <v>2.0699999999999998</v>
      </c>
    </row>
    <row r="821" spans="2:6" x14ac:dyDescent="0.3">
      <c r="B821" s="75">
        <v>7.34</v>
      </c>
      <c r="C821" s="75">
        <v>2.73</v>
      </c>
      <c r="D821" s="75">
        <v>72.599999999999994</v>
      </c>
      <c r="E821" s="75">
        <v>24.5</v>
      </c>
      <c r="F821" s="75">
        <v>1.42</v>
      </c>
    </row>
    <row r="822" spans="2:6" x14ac:dyDescent="0.3">
      <c r="B822" s="75">
        <v>4.9400000000000004</v>
      </c>
      <c r="C822" s="75">
        <v>4.66</v>
      </c>
      <c r="D822" s="75">
        <v>64.319999999999993</v>
      </c>
      <c r="E822" s="75">
        <v>27.7</v>
      </c>
      <c r="F822" s="75">
        <v>1.42</v>
      </c>
    </row>
    <row r="823" spans="2:6" x14ac:dyDescent="0.3">
      <c r="B823" s="75">
        <v>4.82</v>
      </c>
      <c r="C823" s="75">
        <v>4.26</v>
      </c>
      <c r="D823" s="75">
        <v>82.64</v>
      </c>
      <c r="E823" s="75">
        <v>20.3</v>
      </c>
      <c r="F823" s="75">
        <v>1.46</v>
      </c>
    </row>
    <row r="824" spans="2:6" x14ac:dyDescent="0.3">
      <c r="B824" s="75">
        <v>5.0199999999999996</v>
      </c>
      <c r="C824" s="75">
        <v>4.17</v>
      </c>
      <c r="D824" s="75">
        <v>84.25</v>
      </c>
      <c r="E824" s="75">
        <v>20.6</v>
      </c>
      <c r="F824" s="75">
        <v>1.42</v>
      </c>
    </row>
    <row r="825" spans="2:6" x14ac:dyDescent="0.3">
      <c r="B825" s="75">
        <v>3.37</v>
      </c>
      <c r="C825" s="75">
        <v>1</v>
      </c>
      <c r="D825" s="75">
        <v>69.930000000000007</v>
      </c>
      <c r="E825" s="75">
        <v>16.399999999999999</v>
      </c>
      <c r="F825" s="75">
        <v>1.17</v>
      </c>
    </row>
    <row r="826" spans="2:6" x14ac:dyDescent="0.3">
      <c r="B826" s="75">
        <v>3.63</v>
      </c>
      <c r="C826" s="75">
        <v>6.4</v>
      </c>
      <c r="D826" s="75">
        <v>70.31</v>
      </c>
      <c r="E826" s="75">
        <v>29</v>
      </c>
      <c r="F826" s="75">
        <v>2</v>
      </c>
    </row>
    <row r="827" spans="2:6" x14ac:dyDescent="0.3">
      <c r="B827" s="75">
        <v>7.43</v>
      </c>
      <c r="C827" s="75">
        <v>6</v>
      </c>
      <c r="D827" s="75">
        <v>70.53</v>
      </c>
      <c r="E827" s="75">
        <v>37.700000000000003</v>
      </c>
      <c r="F827" s="75">
        <v>1.44</v>
      </c>
    </row>
    <row r="828" spans="2:6" x14ac:dyDescent="0.3">
      <c r="B828" s="75">
        <v>2.2000000000000002</v>
      </c>
      <c r="C828" s="75">
        <v>10.59</v>
      </c>
      <c r="D828" s="75">
        <v>69.849999999999994</v>
      </c>
      <c r="E828" s="75">
        <v>41.7</v>
      </c>
      <c r="F828" s="75">
        <v>2.0099999999999998</v>
      </c>
    </row>
    <row r="829" spans="2:6" x14ac:dyDescent="0.3">
      <c r="B829" s="75">
        <v>7.16</v>
      </c>
      <c r="C829" s="75">
        <v>4.71</v>
      </c>
      <c r="D829" s="75">
        <v>79.44</v>
      </c>
      <c r="E829" s="75">
        <v>33</v>
      </c>
      <c r="F829" s="75">
        <v>1.55</v>
      </c>
    </row>
    <row r="830" spans="2:6" x14ac:dyDescent="0.3">
      <c r="B830" s="75">
        <v>6.33</v>
      </c>
      <c r="C830" s="75">
        <v>2.88</v>
      </c>
      <c r="D830" s="75">
        <v>66.239999999999995</v>
      </c>
      <c r="E830" s="75">
        <v>38.1</v>
      </c>
      <c r="F830" s="75">
        <v>1.73</v>
      </c>
    </row>
    <row r="831" spans="2:6" x14ac:dyDescent="0.3">
      <c r="B831" s="75">
        <v>2.57</v>
      </c>
      <c r="C831" s="75">
        <v>1.85</v>
      </c>
      <c r="D831" s="75">
        <v>67.25</v>
      </c>
      <c r="E831" s="75">
        <v>33.4</v>
      </c>
      <c r="F831" s="75">
        <v>1.18</v>
      </c>
    </row>
    <row r="832" spans="2:6" x14ac:dyDescent="0.3">
      <c r="B832" s="75">
        <v>6.38</v>
      </c>
      <c r="C832" s="75">
        <v>1.56</v>
      </c>
      <c r="D832" s="75">
        <v>63</v>
      </c>
      <c r="E832" s="75">
        <v>18.2</v>
      </c>
      <c r="F832" s="75">
        <v>0.93</v>
      </c>
    </row>
    <row r="833" spans="2:6" x14ac:dyDescent="0.3">
      <c r="B833" s="75">
        <v>5.34</v>
      </c>
      <c r="C833" s="75">
        <v>3.41</v>
      </c>
      <c r="D833" s="75">
        <v>72.569999999999993</v>
      </c>
      <c r="E833" s="75">
        <v>20.100000000000001</v>
      </c>
      <c r="F833" s="75">
        <v>1.66</v>
      </c>
    </row>
    <row r="834" spans="2:6" x14ac:dyDescent="0.3">
      <c r="B834" s="75">
        <v>4.87</v>
      </c>
      <c r="C834" s="75">
        <v>5.2</v>
      </c>
      <c r="D834" s="75">
        <v>75.13</v>
      </c>
      <c r="E834" s="75">
        <v>16.5</v>
      </c>
      <c r="F834" s="75">
        <v>3.64</v>
      </c>
    </row>
    <row r="835" spans="2:6" x14ac:dyDescent="0.3">
      <c r="B835" s="75">
        <v>2.04</v>
      </c>
      <c r="C835" s="75">
        <v>4.83</v>
      </c>
      <c r="D835" s="75">
        <v>67.78</v>
      </c>
      <c r="E835" s="75">
        <v>17.399999999999999</v>
      </c>
      <c r="F835" s="75">
        <v>1.49</v>
      </c>
    </row>
    <row r="836" spans="2:6" x14ac:dyDescent="0.3">
      <c r="B836" s="75">
        <v>5.48</v>
      </c>
      <c r="C836" s="75">
        <v>1.34</v>
      </c>
      <c r="D836" s="75">
        <v>77.430000000000007</v>
      </c>
      <c r="E836" s="75">
        <v>21.6</v>
      </c>
      <c r="F836" s="75">
        <v>1.32</v>
      </c>
    </row>
    <row r="837" spans="2:6" x14ac:dyDescent="0.3">
      <c r="B837" s="75">
        <v>7.77</v>
      </c>
      <c r="C837" s="75">
        <v>5.32</v>
      </c>
      <c r="D837" s="75">
        <v>58.57</v>
      </c>
      <c r="E837" s="75">
        <v>31.2</v>
      </c>
      <c r="F837" s="75">
        <v>3.21</v>
      </c>
    </row>
    <row r="838" spans="2:6" x14ac:dyDescent="0.3">
      <c r="B838" s="75">
        <v>6.29</v>
      </c>
      <c r="C838" s="75">
        <v>2.6</v>
      </c>
      <c r="D838" s="75">
        <v>64.319999999999993</v>
      </c>
      <c r="E838" s="75">
        <v>27.4</v>
      </c>
      <c r="F838" s="75">
        <v>1.78</v>
      </c>
    </row>
    <row r="839" spans="2:6" x14ac:dyDescent="0.3">
      <c r="B839" s="75">
        <v>6.38</v>
      </c>
      <c r="C839" s="75">
        <v>3.71</v>
      </c>
      <c r="D839" s="75">
        <v>78.61</v>
      </c>
      <c r="E839" s="75">
        <v>34.1</v>
      </c>
      <c r="F839" s="75">
        <v>1.3</v>
      </c>
    </row>
    <row r="840" spans="2:6" x14ac:dyDescent="0.3">
      <c r="B840" s="75">
        <v>5.76</v>
      </c>
      <c r="C840" s="75">
        <v>4.0599999999999996</v>
      </c>
      <c r="D840" s="75">
        <v>83.77</v>
      </c>
      <c r="E840" s="75">
        <v>31.4</v>
      </c>
      <c r="F840" s="75">
        <v>1.52</v>
      </c>
    </row>
    <row r="841" spans="2:6" x14ac:dyDescent="0.3">
      <c r="B841" s="75">
        <v>6.03</v>
      </c>
      <c r="C841" s="75">
        <v>3.1</v>
      </c>
      <c r="D841" s="75">
        <v>76.040000000000006</v>
      </c>
      <c r="E841" s="75">
        <v>25</v>
      </c>
      <c r="F841" s="75">
        <v>1.08</v>
      </c>
    </row>
    <row r="842" spans="2:6" x14ac:dyDescent="0.3">
      <c r="B842" s="75">
        <v>5.09</v>
      </c>
      <c r="C842" s="75">
        <v>1.85</v>
      </c>
      <c r="D842" s="75">
        <v>74.650000000000006</v>
      </c>
      <c r="E842" s="75">
        <v>24.1</v>
      </c>
      <c r="F842" s="75">
        <v>0.97</v>
      </c>
    </row>
    <row r="843" spans="2:6" x14ac:dyDescent="0.3">
      <c r="B843" s="75">
        <v>4.3600000000000003</v>
      </c>
      <c r="C843" s="75">
        <v>1.67</v>
      </c>
      <c r="D843" s="75">
        <v>65.430000000000007</v>
      </c>
      <c r="E843" s="75">
        <v>23.7</v>
      </c>
      <c r="F843" s="75">
        <v>1.07</v>
      </c>
    </row>
    <row r="844" spans="2:6" x14ac:dyDescent="0.3">
      <c r="B844" s="75">
        <v>3.07</v>
      </c>
      <c r="C844" s="75">
        <v>2</v>
      </c>
      <c r="D844" s="75">
        <v>68.03</v>
      </c>
      <c r="E844" s="75">
        <v>26.2</v>
      </c>
      <c r="F844" s="75">
        <v>1.19</v>
      </c>
    </row>
    <row r="845" spans="2:6" x14ac:dyDescent="0.3">
      <c r="B845" s="75">
        <v>1.82</v>
      </c>
      <c r="C845" s="75">
        <v>1.1299999999999999</v>
      </c>
      <c r="D845" s="75">
        <v>49.5</v>
      </c>
      <c r="E845" s="75">
        <v>21.9</v>
      </c>
      <c r="F845" s="75">
        <v>1.62</v>
      </c>
    </row>
    <row r="846" spans="2:6" x14ac:dyDescent="0.3">
      <c r="B846" s="75">
        <v>3.31</v>
      </c>
      <c r="C846" s="75">
        <v>0.94</v>
      </c>
      <c r="D846" s="75">
        <v>74.75</v>
      </c>
      <c r="E846" s="75">
        <v>26.5</v>
      </c>
      <c r="F846" s="75">
        <v>1.1200000000000001</v>
      </c>
    </row>
    <row r="847" spans="2:6" x14ac:dyDescent="0.3">
      <c r="B847" s="75">
        <v>3.45</v>
      </c>
      <c r="C847" s="75">
        <v>0.72</v>
      </c>
      <c r="D847" s="75">
        <v>65.989999999999995</v>
      </c>
      <c r="E847" s="75">
        <v>22</v>
      </c>
      <c r="F847" s="75">
        <v>1.2</v>
      </c>
    </row>
    <row r="848" spans="2:6" x14ac:dyDescent="0.3">
      <c r="B848" s="75">
        <v>1.74</v>
      </c>
      <c r="C848" s="75">
        <v>0.97</v>
      </c>
      <c r="D848" s="75">
        <v>60.24</v>
      </c>
      <c r="E848" s="75">
        <v>22</v>
      </c>
      <c r="F848" s="75">
        <v>1.17</v>
      </c>
    </row>
    <row r="849" spans="2:6" x14ac:dyDescent="0.3">
      <c r="B849" s="75">
        <v>1.81</v>
      </c>
      <c r="C849" s="75">
        <v>1.54</v>
      </c>
      <c r="D849" s="75">
        <v>70.05</v>
      </c>
      <c r="E849" s="75">
        <v>24.4</v>
      </c>
      <c r="F849" s="75">
        <v>1</v>
      </c>
    </row>
    <row r="850" spans="2:6" x14ac:dyDescent="0.3">
      <c r="B850" s="75">
        <v>5.59</v>
      </c>
      <c r="C850" s="75">
        <v>1.66</v>
      </c>
      <c r="D850" s="75">
        <v>77.959999999999994</v>
      </c>
      <c r="E850" s="75">
        <v>17.100000000000001</v>
      </c>
      <c r="F850" s="75">
        <v>1.3</v>
      </c>
    </row>
    <row r="851" spans="2:6" x14ac:dyDescent="0.3">
      <c r="B851" s="75">
        <v>3.72</v>
      </c>
      <c r="C851" s="75">
        <v>1.69</v>
      </c>
      <c r="D851" s="75">
        <v>82.4</v>
      </c>
      <c r="E851" s="75">
        <v>16.3</v>
      </c>
      <c r="F851" s="75">
        <v>1.52</v>
      </c>
    </row>
    <row r="852" spans="2:6" x14ac:dyDescent="0.3">
      <c r="B852" s="75">
        <v>3.39</v>
      </c>
      <c r="C852" s="75">
        <v>1.24</v>
      </c>
      <c r="D852" s="75">
        <v>67.17</v>
      </c>
      <c r="E852" s="75">
        <v>27.7</v>
      </c>
      <c r="F852" s="75">
        <v>1.03</v>
      </c>
    </row>
    <row r="853" spans="2:6" x14ac:dyDescent="0.3">
      <c r="B853" s="75">
        <v>2.25</v>
      </c>
      <c r="C853" s="75">
        <v>2.8</v>
      </c>
      <c r="D853" s="75">
        <v>70.81</v>
      </c>
      <c r="E853" s="75">
        <v>23.4</v>
      </c>
      <c r="F853" s="75">
        <v>1.1399999999999999</v>
      </c>
    </row>
    <row r="854" spans="2:6" x14ac:dyDescent="0.3">
      <c r="B854" s="75">
        <v>3.31</v>
      </c>
      <c r="C854" s="75">
        <v>1.3</v>
      </c>
      <c r="D854" s="75">
        <v>71.3</v>
      </c>
      <c r="E854" s="75">
        <v>19.2</v>
      </c>
      <c r="F854" s="75">
        <v>1.21</v>
      </c>
    </row>
    <row r="855" spans="2:6" x14ac:dyDescent="0.3">
      <c r="B855" s="75">
        <v>5.27</v>
      </c>
      <c r="C855" s="75">
        <v>1.2</v>
      </c>
      <c r="D855" s="75">
        <v>73.08</v>
      </c>
      <c r="E855" s="75">
        <v>30.3</v>
      </c>
      <c r="F855" s="75">
        <v>1.35</v>
      </c>
    </row>
    <row r="856" spans="2:6" x14ac:dyDescent="0.3">
      <c r="B856" s="75">
        <v>3.26</v>
      </c>
      <c r="C856" s="75">
        <v>1.02</v>
      </c>
      <c r="D856" s="75">
        <v>74.36</v>
      </c>
      <c r="E856" s="75">
        <v>16.5</v>
      </c>
      <c r="F856" s="75">
        <v>1.23</v>
      </c>
    </row>
    <row r="857" spans="2:6" x14ac:dyDescent="0.3">
      <c r="B857" s="75">
        <v>6.76</v>
      </c>
      <c r="C857" s="75">
        <v>1.53</v>
      </c>
      <c r="D857" s="75">
        <v>78.37</v>
      </c>
      <c r="E857" s="75">
        <v>22.6</v>
      </c>
      <c r="F857" s="75">
        <v>1.33</v>
      </c>
    </row>
    <row r="858" spans="2:6" x14ac:dyDescent="0.3">
      <c r="B858" s="75">
        <v>2.92</v>
      </c>
      <c r="C858" s="75">
        <v>4.42</v>
      </c>
      <c r="D858" s="75">
        <v>58.5</v>
      </c>
      <c r="E858" s="75">
        <v>68.5</v>
      </c>
      <c r="F858" s="75">
        <v>2.25</v>
      </c>
    </row>
    <row r="859" spans="2:6" x14ac:dyDescent="0.3">
      <c r="B859" s="75">
        <v>1.64</v>
      </c>
      <c r="C859" s="75">
        <v>16.7</v>
      </c>
      <c r="D859" s="75">
        <v>64.61</v>
      </c>
      <c r="E859" s="75">
        <v>49.4</v>
      </c>
      <c r="F859" s="75">
        <v>3.13</v>
      </c>
    </row>
    <row r="860" spans="2:6" x14ac:dyDescent="0.3">
      <c r="B860" s="75">
        <v>1.36</v>
      </c>
      <c r="C860" s="75">
        <v>14.26</v>
      </c>
      <c r="D860" s="75">
        <v>66.42</v>
      </c>
      <c r="E860" s="75">
        <v>22.5</v>
      </c>
      <c r="F860" s="75">
        <v>2.8</v>
      </c>
    </row>
    <row r="861" spans="2:6" x14ac:dyDescent="0.3">
      <c r="B861" s="75">
        <v>3.58</v>
      </c>
      <c r="C861" s="75">
        <v>3.38</v>
      </c>
      <c r="D861" s="75">
        <v>65.569999999999993</v>
      </c>
      <c r="E861" s="75">
        <v>26.1</v>
      </c>
      <c r="F861" s="75">
        <v>1.31</v>
      </c>
    </row>
    <row r="862" spans="2:6" x14ac:dyDescent="0.3">
      <c r="B862" s="75">
        <v>3.38</v>
      </c>
      <c r="C862" s="75">
        <v>2.17</v>
      </c>
      <c r="D862" s="75">
        <v>66.099999999999994</v>
      </c>
      <c r="E862" s="75">
        <v>22.6</v>
      </c>
      <c r="F862" s="75">
        <v>1.44</v>
      </c>
    </row>
    <row r="863" spans="2:6" x14ac:dyDescent="0.3">
      <c r="B863" s="75">
        <v>7.25</v>
      </c>
      <c r="C863" s="75">
        <v>1.1599999999999999</v>
      </c>
      <c r="D863" s="75">
        <v>78.52</v>
      </c>
      <c r="E863" s="75">
        <v>23.6</v>
      </c>
      <c r="F863" s="75">
        <v>1.5</v>
      </c>
    </row>
    <row r="864" spans="2:6" x14ac:dyDescent="0.3">
      <c r="B864" s="75">
        <v>5.44</v>
      </c>
      <c r="C864" s="75">
        <v>2.93</v>
      </c>
      <c r="D864" s="75">
        <v>73.59</v>
      </c>
      <c r="E864" s="75">
        <v>22.3</v>
      </c>
      <c r="F864" s="75">
        <v>1.65</v>
      </c>
    </row>
    <row r="865" spans="2:6" x14ac:dyDescent="0.3">
      <c r="B865" s="75">
        <v>5.83</v>
      </c>
      <c r="C865" s="75">
        <v>4.47</v>
      </c>
      <c r="D865" s="75">
        <v>77.33</v>
      </c>
      <c r="E865" s="75">
        <v>26.2</v>
      </c>
      <c r="F865" s="75">
        <v>2.16</v>
      </c>
    </row>
    <row r="866" spans="2:6" x14ac:dyDescent="0.3">
      <c r="B866" s="75">
        <v>3.74</v>
      </c>
      <c r="C866" s="75">
        <v>2.2599999999999998</v>
      </c>
      <c r="D866" s="75">
        <v>79.7</v>
      </c>
      <c r="E866" s="75">
        <v>20.2</v>
      </c>
      <c r="F866" s="75">
        <v>1.58</v>
      </c>
    </row>
    <row r="867" spans="2:6" x14ac:dyDescent="0.3">
      <c r="B867" s="75">
        <v>9.2100000000000009</v>
      </c>
      <c r="C867" s="75">
        <v>2.36</v>
      </c>
      <c r="D867" s="75">
        <v>74.58</v>
      </c>
      <c r="E867" s="75">
        <v>21.8</v>
      </c>
      <c r="F867" s="75">
        <v>1.72</v>
      </c>
    </row>
    <row r="868" spans="2:6" x14ac:dyDescent="0.3">
      <c r="B868" s="75">
        <v>2.14</v>
      </c>
      <c r="C868" s="75">
        <v>6.3</v>
      </c>
      <c r="D868" s="75">
        <v>86.54</v>
      </c>
      <c r="E868" s="75">
        <v>17.399999999999999</v>
      </c>
      <c r="F868" s="75">
        <v>2.8</v>
      </c>
    </row>
    <row r="869" spans="2:6" x14ac:dyDescent="0.3">
      <c r="B869" s="75">
        <v>6.62</v>
      </c>
      <c r="C869" s="75">
        <v>4.79</v>
      </c>
      <c r="D869" s="75">
        <v>78.84</v>
      </c>
      <c r="E869" s="75">
        <v>20</v>
      </c>
      <c r="F869" s="75">
        <v>2.33</v>
      </c>
    </row>
    <row r="870" spans="2:6" x14ac:dyDescent="0.3">
      <c r="B870" s="75">
        <v>4.24</v>
      </c>
      <c r="C870" s="75">
        <v>5.82</v>
      </c>
      <c r="D870" s="75">
        <v>71.39</v>
      </c>
      <c r="E870" s="75">
        <v>27.1</v>
      </c>
      <c r="F870" s="75">
        <v>1.69</v>
      </c>
    </row>
    <row r="871" spans="2:6" x14ac:dyDescent="0.3">
      <c r="B871" s="75">
        <v>4.72</v>
      </c>
      <c r="C871" s="75">
        <v>4.71</v>
      </c>
      <c r="D871" s="75">
        <v>78.010000000000005</v>
      </c>
      <c r="E871" s="75">
        <v>20.6</v>
      </c>
      <c r="F871" s="75">
        <v>1.55</v>
      </c>
    </row>
    <row r="872" spans="2:6" x14ac:dyDescent="0.3">
      <c r="B872" s="75">
        <v>6.48</v>
      </c>
      <c r="C872" s="75">
        <v>4.93</v>
      </c>
      <c r="D872" s="75">
        <v>74.23</v>
      </c>
      <c r="E872" s="75">
        <v>20.9</v>
      </c>
      <c r="F872" s="75">
        <v>1.98</v>
      </c>
    </row>
    <row r="875" spans="2:6" x14ac:dyDescent="0.3">
      <c r="B875" s="75" t="s">
        <v>347</v>
      </c>
      <c r="C875" s="75" t="s">
        <v>292</v>
      </c>
      <c r="D875" s="75" t="s">
        <v>348</v>
      </c>
      <c r="E875" s="75" t="s">
        <v>349</v>
      </c>
    </row>
    <row r="876" spans="2:6" x14ac:dyDescent="0.3">
      <c r="B876" s="75">
        <v>72</v>
      </c>
      <c r="C876" s="75">
        <v>66</v>
      </c>
      <c r="D876" s="75">
        <v>76</v>
      </c>
      <c r="E876" s="75">
        <v>77</v>
      </c>
    </row>
    <row r="877" spans="2:6" x14ac:dyDescent="0.3">
      <c r="B877" s="75">
        <v>60</v>
      </c>
      <c r="C877" s="75">
        <v>53</v>
      </c>
      <c r="D877" s="75">
        <v>66</v>
      </c>
      <c r="E877" s="75">
        <v>63</v>
      </c>
    </row>
    <row r="878" spans="2:6" x14ac:dyDescent="0.3">
      <c r="B878" s="75">
        <v>56</v>
      </c>
      <c r="C878" s="75">
        <v>57</v>
      </c>
      <c r="D878" s="75">
        <v>64</v>
      </c>
      <c r="E878" s="75">
        <v>58</v>
      </c>
    </row>
    <row r="879" spans="2:6" x14ac:dyDescent="0.3">
      <c r="B879" s="75">
        <v>41</v>
      </c>
      <c r="C879" s="75">
        <v>29</v>
      </c>
      <c r="D879" s="75">
        <v>36</v>
      </c>
      <c r="E879" s="75">
        <v>38</v>
      </c>
    </row>
    <row r="880" spans="2:6" x14ac:dyDescent="0.3">
      <c r="B880" s="75">
        <v>32</v>
      </c>
      <c r="C880" s="75">
        <v>32</v>
      </c>
      <c r="D880" s="75">
        <v>35</v>
      </c>
      <c r="E880" s="75">
        <v>36</v>
      </c>
    </row>
    <row r="881" spans="2:5" x14ac:dyDescent="0.3">
      <c r="B881" s="75">
        <v>30</v>
      </c>
      <c r="C881" s="75">
        <v>35</v>
      </c>
      <c r="D881" s="75">
        <v>34</v>
      </c>
      <c r="E881" s="75">
        <v>26</v>
      </c>
    </row>
    <row r="882" spans="2:5" x14ac:dyDescent="0.3">
      <c r="B882" s="75">
        <v>39</v>
      </c>
      <c r="C882" s="75">
        <v>39</v>
      </c>
      <c r="D882" s="75">
        <v>31</v>
      </c>
      <c r="E882" s="75">
        <v>27</v>
      </c>
    </row>
    <row r="883" spans="2:5" x14ac:dyDescent="0.3">
      <c r="B883" s="75">
        <v>42</v>
      </c>
      <c r="C883" s="75">
        <v>43</v>
      </c>
      <c r="D883" s="75">
        <v>31</v>
      </c>
      <c r="E883" s="75">
        <v>25</v>
      </c>
    </row>
    <row r="884" spans="2:5" x14ac:dyDescent="0.3">
      <c r="B884" s="75">
        <v>37</v>
      </c>
      <c r="C884" s="75">
        <v>40</v>
      </c>
      <c r="D884" s="75">
        <v>31</v>
      </c>
      <c r="E884" s="75">
        <v>25</v>
      </c>
    </row>
    <row r="885" spans="2:5" x14ac:dyDescent="0.3">
      <c r="B885" s="75">
        <v>33</v>
      </c>
      <c r="C885" s="75">
        <v>29</v>
      </c>
      <c r="D885" s="75">
        <v>27</v>
      </c>
      <c r="E885" s="75">
        <v>36</v>
      </c>
    </row>
    <row r="886" spans="2:5" x14ac:dyDescent="0.3">
      <c r="B886" s="75">
        <v>32</v>
      </c>
      <c r="C886" s="75">
        <v>30</v>
      </c>
      <c r="D886" s="75">
        <v>34</v>
      </c>
      <c r="E886" s="75">
        <v>28</v>
      </c>
    </row>
    <row r="887" spans="2:5" x14ac:dyDescent="0.3">
      <c r="B887" s="75">
        <v>63</v>
      </c>
      <c r="C887" s="75">
        <v>45</v>
      </c>
      <c r="D887" s="75">
        <v>74</v>
      </c>
      <c r="E887" s="75">
        <v>63</v>
      </c>
    </row>
    <row r="888" spans="2:5" x14ac:dyDescent="0.3">
      <c r="B888" s="75">
        <v>54</v>
      </c>
      <c r="C888" s="75">
        <v>46</v>
      </c>
      <c r="D888" s="75">
        <v>60</v>
      </c>
      <c r="E888" s="75">
        <v>52</v>
      </c>
    </row>
    <row r="889" spans="2:5" x14ac:dyDescent="0.3">
      <c r="B889" s="75">
        <v>47</v>
      </c>
      <c r="C889" s="75">
        <v>51</v>
      </c>
      <c r="D889" s="75">
        <v>52</v>
      </c>
      <c r="E889" s="75">
        <v>45</v>
      </c>
    </row>
    <row r="890" spans="2:5" x14ac:dyDescent="0.3">
      <c r="B890" s="75">
        <v>91</v>
      </c>
      <c r="C890" s="75">
        <v>79</v>
      </c>
      <c r="D890" s="75">
        <v>100</v>
      </c>
      <c r="E890" s="75">
        <v>75</v>
      </c>
    </row>
    <row r="891" spans="2:5" x14ac:dyDescent="0.3">
      <c r="B891" s="75">
        <v>56</v>
      </c>
      <c r="C891" s="75">
        <v>68</v>
      </c>
      <c r="D891" s="75">
        <v>47</v>
      </c>
      <c r="E891" s="75">
        <v>50</v>
      </c>
    </row>
    <row r="892" spans="2:5" x14ac:dyDescent="0.3">
      <c r="B892" s="75">
        <v>79</v>
      </c>
      <c r="C892" s="75">
        <v>65</v>
      </c>
      <c r="D892" s="75">
        <v>70</v>
      </c>
      <c r="E892" s="75">
        <v>61</v>
      </c>
    </row>
    <row r="893" spans="2:5" x14ac:dyDescent="0.3">
      <c r="B893" s="75">
        <v>81</v>
      </c>
      <c r="C893" s="75">
        <v>80</v>
      </c>
      <c r="D893" s="75">
        <v>68</v>
      </c>
      <c r="E893" s="75">
        <v>58</v>
      </c>
    </row>
    <row r="894" spans="2:5" x14ac:dyDescent="0.3">
      <c r="B894" s="75">
        <v>78</v>
      </c>
      <c r="C894" s="75">
        <v>55</v>
      </c>
      <c r="D894" s="75">
        <v>67</v>
      </c>
      <c r="E894" s="75">
        <v>60</v>
      </c>
    </row>
    <row r="895" spans="2:5" x14ac:dyDescent="0.3">
      <c r="B895" s="75">
        <v>46</v>
      </c>
      <c r="C895" s="75">
        <v>38</v>
      </c>
      <c r="D895" s="75">
        <v>37</v>
      </c>
      <c r="E895" s="75">
        <v>38</v>
      </c>
    </row>
    <row r="896" spans="2:5" x14ac:dyDescent="0.3">
      <c r="B896" s="75">
        <v>39</v>
      </c>
      <c r="C896" s="75">
        <v>35</v>
      </c>
      <c r="D896" s="75">
        <v>34</v>
      </c>
      <c r="E896" s="75">
        <v>37</v>
      </c>
    </row>
    <row r="897" spans="2:5" x14ac:dyDescent="0.3">
      <c r="B897" s="75">
        <v>32</v>
      </c>
      <c r="C897" s="75">
        <v>30</v>
      </c>
      <c r="D897" s="75">
        <v>30</v>
      </c>
      <c r="E897" s="75">
        <v>32</v>
      </c>
    </row>
    <row r="898" spans="2:5" x14ac:dyDescent="0.3">
      <c r="B898" s="75">
        <v>60</v>
      </c>
      <c r="C898" s="75">
        <v>50</v>
      </c>
      <c r="D898" s="75">
        <v>67</v>
      </c>
      <c r="E898" s="75">
        <v>54</v>
      </c>
    </row>
    <row r="899" spans="2:5" x14ac:dyDescent="0.3">
      <c r="B899" s="75">
        <v>35</v>
      </c>
      <c r="C899" s="75">
        <v>37</v>
      </c>
      <c r="D899" s="75">
        <v>48</v>
      </c>
      <c r="E899" s="75">
        <v>39</v>
      </c>
    </row>
    <row r="900" spans="2:5" x14ac:dyDescent="0.3">
      <c r="B900" s="75">
        <v>39</v>
      </c>
      <c r="C900" s="75">
        <v>36</v>
      </c>
      <c r="D900" s="75">
        <v>39</v>
      </c>
      <c r="E900" s="75">
        <v>31</v>
      </c>
    </row>
    <row r="901" spans="2:5" x14ac:dyDescent="0.3">
      <c r="B901" s="75">
        <v>50</v>
      </c>
      <c r="C901" s="75">
        <v>34</v>
      </c>
      <c r="D901" s="75">
        <v>37</v>
      </c>
      <c r="E901" s="75">
        <v>40</v>
      </c>
    </row>
    <row r="902" spans="2:5" x14ac:dyDescent="0.3">
      <c r="B902" s="75">
        <v>43</v>
      </c>
      <c r="C902" s="75">
        <v>37</v>
      </c>
      <c r="D902" s="75">
        <v>39</v>
      </c>
      <c r="E902" s="75">
        <v>50</v>
      </c>
    </row>
    <row r="903" spans="2:5" x14ac:dyDescent="0.3">
      <c r="B903" s="75">
        <v>48</v>
      </c>
      <c r="C903" s="75">
        <v>54</v>
      </c>
      <c r="D903" s="75">
        <v>57</v>
      </c>
      <c r="E903" s="75">
        <v>43</v>
      </c>
    </row>
    <row r="906" spans="2:5" x14ac:dyDescent="0.3">
      <c r="B906" s="75" t="s">
        <v>275</v>
      </c>
      <c r="C906" s="75" t="s">
        <v>276</v>
      </c>
    </row>
    <row r="907" spans="2:5" x14ac:dyDescent="0.3">
      <c r="B907" s="75">
        <v>28.87</v>
      </c>
      <c r="C907" s="75">
        <v>6.19</v>
      </c>
    </row>
    <row r="908" spans="2:5" x14ac:dyDescent="0.3">
      <c r="B908" s="75">
        <v>20.100000000000001</v>
      </c>
      <c r="C908" s="75">
        <v>5.17</v>
      </c>
    </row>
    <row r="909" spans="2:5" x14ac:dyDescent="0.3">
      <c r="B909" s="75">
        <v>69.05</v>
      </c>
      <c r="C909" s="75">
        <v>7.04</v>
      </c>
    </row>
    <row r="910" spans="2:5" x14ac:dyDescent="0.3">
      <c r="B910" s="75">
        <v>65.400000000000006</v>
      </c>
      <c r="C910" s="75">
        <v>7.1</v>
      </c>
    </row>
    <row r="911" spans="2:5" x14ac:dyDescent="0.3">
      <c r="B911" s="75">
        <v>29.59</v>
      </c>
      <c r="C911" s="75">
        <v>6.15</v>
      </c>
    </row>
    <row r="912" spans="2:5" x14ac:dyDescent="0.3">
      <c r="B912" s="75">
        <v>44.82</v>
      </c>
      <c r="C912" s="75">
        <v>6.41</v>
      </c>
    </row>
    <row r="913" spans="2:3" x14ac:dyDescent="0.3">
      <c r="B913" s="75">
        <v>77.37</v>
      </c>
      <c r="C913" s="75">
        <v>6.86</v>
      </c>
    </row>
    <row r="914" spans="2:3" x14ac:dyDescent="0.3">
      <c r="B914" s="75">
        <v>24.67</v>
      </c>
      <c r="C914" s="75">
        <v>5.78</v>
      </c>
    </row>
    <row r="915" spans="2:3" x14ac:dyDescent="0.3">
      <c r="B915" s="75">
        <v>65.010000000000005</v>
      </c>
      <c r="C915" s="75">
        <v>6.51</v>
      </c>
    </row>
    <row r="916" spans="2:3" x14ac:dyDescent="0.3">
      <c r="B916" s="75">
        <v>9.99</v>
      </c>
      <c r="C916" s="75">
        <v>5.57</v>
      </c>
    </row>
    <row r="917" spans="2:3" x14ac:dyDescent="0.3">
      <c r="B917" s="75">
        <v>12.2</v>
      </c>
      <c r="C917" s="75">
        <v>5.62</v>
      </c>
    </row>
    <row r="918" spans="2:3" x14ac:dyDescent="0.3">
      <c r="B918" s="75">
        <v>22.55</v>
      </c>
      <c r="C918" s="75">
        <v>5.34</v>
      </c>
    </row>
    <row r="919" spans="2:3" x14ac:dyDescent="0.3">
      <c r="B919" s="75">
        <v>14.3</v>
      </c>
      <c r="C919" s="75">
        <v>5.8</v>
      </c>
    </row>
    <row r="920" spans="2:3" x14ac:dyDescent="0.3">
      <c r="B920" s="75">
        <v>31.79</v>
      </c>
      <c r="C920" s="75">
        <v>6.19</v>
      </c>
    </row>
    <row r="921" spans="2:3" x14ac:dyDescent="0.3">
      <c r="B921" s="75">
        <v>11.6</v>
      </c>
      <c r="C921" s="75">
        <v>5.62</v>
      </c>
    </row>
    <row r="922" spans="2:3" x14ac:dyDescent="0.3">
      <c r="B922" s="75">
        <v>68.47</v>
      </c>
      <c r="C922" s="75">
        <v>6.94</v>
      </c>
    </row>
    <row r="923" spans="2:3" x14ac:dyDescent="0.3">
      <c r="B923" s="75">
        <v>42.64</v>
      </c>
      <c r="C923" s="75">
        <v>6.33</v>
      </c>
    </row>
    <row r="924" spans="2:3" x14ac:dyDescent="0.3">
      <c r="B924" s="75">
        <v>16.7</v>
      </c>
      <c r="C924" s="75">
        <v>6.01</v>
      </c>
    </row>
    <row r="925" spans="2:3" x14ac:dyDescent="0.3">
      <c r="B925" s="75">
        <v>86.27</v>
      </c>
      <c r="C925" s="75">
        <v>7.51</v>
      </c>
    </row>
    <row r="926" spans="2:3" x14ac:dyDescent="0.3">
      <c r="B926" s="75">
        <v>76.73</v>
      </c>
      <c r="C926" s="75">
        <v>6.96</v>
      </c>
    </row>
    <row r="929" spans="2:5" x14ac:dyDescent="0.3">
      <c r="B929" s="75" t="s">
        <v>352</v>
      </c>
      <c r="C929" s="75" t="s">
        <v>353</v>
      </c>
      <c r="D929" s="75" t="s">
        <v>354</v>
      </c>
      <c r="E929" s="75" t="s">
        <v>287</v>
      </c>
    </row>
    <row r="930" spans="2:5" x14ac:dyDescent="0.3">
      <c r="B930" s="75">
        <v>11</v>
      </c>
      <c r="C930" s="75">
        <v>1</v>
      </c>
      <c r="D930" s="75">
        <v>5</v>
      </c>
      <c r="E930" s="75" t="s">
        <v>63</v>
      </c>
    </row>
    <row r="931" spans="2:5" x14ac:dyDescent="0.3">
      <c r="B931" s="75">
        <v>18</v>
      </c>
      <c r="C931" s="75">
        <v>1</v>
      </c>
      <c r="D931" s="75">
        <v>10</v>
      </c>
      <c r="E931" s="75" t="s">
        <v>63</v>
      </c>
    </row>
    <row r="932" spans="2:5" x14ac:dyDescent="0.3">
      <c r="B932" s="75">
        <v>15</v>
      </c>
      <c r="C932" s="75">
        <v>1</v>
      </c>
      <c r="D932" s="75">
        <v>30</v>
      </c>
      <c r="E932" s="75" t="s">
        <v>63</v>
      </c>
    </row>
    <row r="933" spans="2:5" x14ac:dyDescent="0.3">
      <c r="B933" s="75">
        <v>18</v>
      </c>
      <c r="C933" s="75">
        <v>1</v>
      </c>
      <c r="D933" s="75">
        <v>60</v>
      </c>
      <c r="E933" s="75" t="s">
        <v>63</v>
      </c>
    </row>
    <row r="934" spans="2:5" x14ac:dyDescent="0.3">
      <c r="B934" s="75">
        <v>15</v>
      </c>
      <c r="C934" s="75">
        <v>1</v>
      </c>
      <c r="D934" s="75">
        <v>120</v>
      </c>
      <c r="E934" s="75" t="s">
        <v>63</v>
      </c>
    </row>
    <row r="935" spans="2:5" x14ac:dyDescent="0.3">
      <c r="B935" s="75">
        <v>22</v>
      </c>
      <c r="C935" s="75">
        <v>2</v>
      </c>
      <c r="D935" s="75">
        <v>5</v>
      </c>
      <c r="E935" s="75" t="s">
        <v>63</v>
      </c>
    </row>
    <row r="936" spans="2:5" x14ac:dyDescent="0.3">
      <c r="B936" s="75">
        <v>27</v>
      </c>
      <c r="C936" s="75">
        <v>2</v>
      </c>
      <c r="D936" s="75">
        <v>10</v>
      </c>
      <c r="E936" s="75" t="s">
        <v>63</v>
      </c>
    </row>
    <row r="937" spans="2:5" x14ac:dyDescent="0.3">
      <c r="B937" s="75">
        <v>31</v>
      </c>
      <c r="C937" s="75">
        <v>2</v>
      </c>
      <c r="D937" s="75">
        <v>30</v>
      </c>
      <c r="E937" s="75" t="s">
        <v>63</v>
      </c>
    </row>
    <row r="938" spans="2:5" x14ac:dyDescent="0.3">
      <c r="B938" s="75">
        <v>21</v>
      </c>
      <c r="C938" s="75">
        <v>2</v>
      </c>
      <c r="D938" s="75">
        <v>60</v>
      </c>
      <c r="E938" s="75" t="s">
        <v>63</v>
      </c>
    </row>
    <row r="939" spans="2:5" x14ac:dyDescent="0.3">
      <c r="B939" s="75">
        <v>17</v>
      </c>
      <c r="C939" s="75">
        <v>2</v>
      </c>
      <c r="D939" s="75">
        <v>120</v>
      </c>
      <c r="E939" s="75" t="s">
        <v>63</v>
      </c>
    </row>
    <row r="940" spans="2:5" x14ac:dyDescent="0.3">
      <c r="B940" s="75">
        <v>20</v>
      </c>
      <c r="C940" s="75">
        <v>3</v>
      </c>
      <c r="D940" s="75">
        <v>5</v>
      </c>
      <c r="E940" s="75" t="s">
        <v>63</v>
      </c>
    </row>
    <row r="941" spans="2:5" x14ac:dyDescent="0.3">
      <c r="B941" s="75">
        <v>28</v>
      </c>
      <c r="C941" s="75">
        <v>3</v>
      </c>
      <c r="D941" s="75">
        <v>10</v>
      </c>
      <c r="E941" s="75" t="s">
        <v>63</v>
      </c>
    </row>
    <row r="942" spans="2:5" x14ac:dyDescent="0.3">
      <c r="B942" s="75">
        <v>27</v>
      </c>
      <c r="C942" s="75">
        <v>3</v>
      </c>
      <c r="D942" s="75">
        <v>30</v>
      </c>
      <c r="E942" s="75" t="s">
        <v>63</v>
      </c>
    </row>
    <row r="943" spans="2:5" x14ac:dyDescent="0.3">
      <c r="B943" s="75">
        <v>23</v>
      </c>
      <c r="C943" s="75">
        <v>3</v>
      </c>
      <c r="D943" s="75">
        <v>60</v>
      </c>
      <c r="E943" s="75" t="s">
        <v>63</v>
      </c>
    </row>
    <row r="944" spans="2:5" x14ac:dyDescent="0.3">
      <c r="B944" s="75">
        <v>19</v>
      </c>
      <c r="C944" s="75">
        <v>3</v>
      </c>
      <c r="D944" s="75">
        <v>120</v>
      </c>
      <c r="E944" s="75" t="s">
        <v>63</v>
      </c>
    </row>
    <row r="945" spans="2:5" x14ac:dyDescent="0.3">
      <c r="B945" s="75">
        <v>18</v>
      </c>
      <c r="C945" s="75">
        <v>4</v>
      </c>
      <c r="D945" s="75">
        <v>5</v>
      </c>
      <c r="E945" s="75" t="s">
        <v>63</v>
      </c>
    </row>
    <row r="946" spans="2:5" x14ac:dyDescent="0.3">
      <c r="B946" s="75">
        <v>26</v>
      </c>
      <c r="C946" s="75">
        <v>4</v>
      </c>
      <c r="D946" s="75">
        <v>10</v>
      </c>
      <c r="E946" s="75" t="s">
        <v>63</v>
      </c>
    </row>
    <row r="947" spans="2:5" x14ac:dyDescent="0.3">
      <c r="B947" s="75">
        <v>18</v>
      </c>
      <c r="C947" s="75">
        <v>4</v>
      </c>
      <c r="D947" s="75">
        <v>30</v>
      </c>
      <c r="E947" s="75" t="s">
        <v>63</v>
      </c>
    </row>
    <row r="948" spans="2:5" x14ac:dyDescent="0.3">
      <c r="B948" s="75">
        <v>18</v>
      </c>
      <c r="C948" s="75">
        <v>4</v>
      </c>
      <c r="D948" s="75">
        <v>60</v>
      </c>
      <c r="E948" s="75" t="s">
        <v>63</v>
      </c>
    </row>
    <row r="949" spans="2:5" x14ac:dyDescent="0.3">
      <c r="B949" s="75">
        <v>9</v>
      </c>
      <c r="C949" s="75">
        <v>4</v>
      </c>
      <c r="D949" s="75">
        <v>120</v>
      </c>
      <c r="E949" s="75" t="s">
        <v>63</v>
      </c>
    </row>
    <row r="950" spans="2:5" x14ac:dyDescent="0.3">
      <c r="B950" s="75">
        <v>22</v>
      </c>
      <c r="C950" s="75">
        <v>5</v>
      </c>
      <c r="D950" s="75">
        <v>5</v>
      </c>
      <c r="E950" s="75" t="s">
        <v>63</v>
      </c>
    </row>
    <row r="951" spans="2:5" x14ac:dyDescent="0.3">
      <c r="B951" s="75">
        <v>23</v>
      </c>
      <c r="C951" s="75">
        <v>5</v>
      </c>
      <c r="D951" s="75">
        <v>10</v>
      </c>
      <c r="E951" s="75" t="s">
        <v>63</v>
      </c>
    </row>
    <row r="952" spans="2:5" x14ac:dyDescent="0.3">
      <c r="B952" s="75">
        <v>22</v>
      </c>
      <c r="C952" s="75">
        <v>5</v>
      </c>
      <c r="D952" s="75">
        <v>30</v>
      </c>
      <c r="E952" s="75" t="s">
        <v>63</v>
      </c>
    </row>
    <row r="953" spans="2:5" x14ac:dyDescent="0.3">
      <c r="B953" s="75">
        <v>16</v>
      </c>
      <c r="C953" s="75">
        <v>5</v>
      </c>
      <c r="D953" s="75">
        <v>60</v>
      </c>
      <c r="E953" s="75" t="s">
        <v>63</v>
      </c>
    </row>
    <row r="954" spans="2:5" x14ac:dyDescent="0.3">
      <c r="B954" s="75">
        <v>10</v>
      </c>
      <c r="C954" s="75">
        <v>5</v>
      </c>
      <c r="D954" s="75">
        <v>120</v>
      </c>
      <c r="E954" s="75" t="s">
        <v>63</v>
      </c>
    </row>
    <row r="955" spans="2:5" x14ac:dyDescent="0.3">
      <c r="B955" s="75">
        <v>18</v>
      </c>
      <c r="C955" s="75">
        <v>1</v>
      </c>
      <c r="D955" s="75">
        <v>5</v>
      </c>
      <c r="E955" s="75" t="s">
        <v>110</v>
      </c>
    </row>
    <row r="956" spans="2:5" x14ac:dyDescent="0.3">
      <c r="B956" s="75">
        <v>17</v>
      </c>
      <c r="C956" s="75">
        <v>1</v>
      </c>
      <c r="D956" s="75">
        <v>10</v>
      </c>
      <c r="E956" s="75" t="s">
        <v>110</v>
      </c>
    </row>
    <row r="957" spans="2:5" x14ac:dyDescent="0.3">
      <c r="B957" s="75">
        <v>20</v>
      </c>
      <c r="C957" s="75">
        <v>1</v>
      </c>
      <c r="D957" s="75">
        <v>30</v>
      </c>
      <c r="E957" s="75" t="s">
        <v>110</v>
      </c>
    </row>
    <row r="958" spans="2:5" x14ac:dyDescent="0.3">
      <c r="B958" s="75">
        <v>18</v>
      </c>
      <c r="C958" s="75">
        <v>1</v>
      </c>
      <c r="D958" s="75">
        <v>60</v>
      </c>
      <c r="E958" s="75" t="s">
        <v>110</v>
      </c>
    </row>
    <row r="959" spans="2:5" x14ac:dyDescent="0.3">
      <c r="B959" s="75">
        <v>18</v>
      </c>
      <c r="C959" s="75">
        <v>1</v>
      </c>
      <c r="D959" s="75">
        <v>120</v>
      </c>
      <c r="E959" s="75" t="s">
        <v>110</v>
      </c>
    </row>
    <row r="960" spans="2:5" x14ac:dyDescent="0.3">
      <c r="B960" s="75">
        <v>31</v>
      </c>
      <c r="C960" s="75">
        <v>2</v>
      </c>
      <c r="D960" s="75">
        <v>5</v>
      </c>
      <c r="E960" s="75" t="s">
        <v>110</v>
      </c>
    </row>
    <row r="961" spans="2:5" x14ac:dyDescent="0.3">
      <c r="B961" s="75">
        <v>24</v>
      </c>
      <c r="C961" s="75">
        <v>2</v>
      </c>
      <c r="D961" s="75">
        <v>10</v>
      </c>
      <c r="E961" s="75" t="s">
        <v>110</v>
      </c>
    </row>
    <row r="962" spans="2:5" x14ac:dyDescent="0.3">
      <c r="B962" s="75">
        <v>21</v>
      </c>
      <c r="C962" s="75">
        <v>2</v>
      </c>
      <c r="D962" s="75">
        <v>30</v>
      </c>
      <c r="E962" s="75" t="s">
        <v>110</v>
      </c>
    </row>
    <row r="963" spans="2:5" x14ac:dyDescent="0.3">
      <c r="B963" s="75">
        <v>26</v>
      </c>
      <c r="C963" s="75">
        <v>2</v>
      </c>
      <c r="D963" s="75">
        <v>60</v>
      </c>
      <c r="E963" s="75" t="s">
        <v>110</v>
      </c>
    </row>
    <row r="964" spans="2:5" x14ac:dyDescent="0.3">
      <c r="B964" s="75">
        <v>20</v>
      </c>
      <c r="C964" s="75">
        <v>2</v>
      </c>
      <c r="D964" s="75">
        <v>120</v>
      </c>
      <c r="E964" s="75" t="s">
        <v>110</v>
      </c>
    </row>
    <row r="965" spans="2:5" x14ac:dyDescent="0.3">
      <c r="B965" s="75">
        <v>14</v>
      </c>
      <c r="C965" s="75">
        <v>3</v>
      </c>
      <c r="D965" s="75">
        <v>5</v>
      </c>
      <c r="E965" s="75" t="s">
        <v>110</v>
      </c>
    </row>
    <row r="966" spans="2:5" x14ac:dyDescent="0.3">
      <c r="B966" s="75">
        <v>16</v>
      </c>
      <c r="C966" s="75">
        <v>3</v>
      </c>
      <c r="D966" s="75">
        <v>10</v>
      </c>
      <c r="E966" s="75" t="s">
        <v>110</v>
      </c>
    </row>
    <row r="967" spans="2:5" x14ac:dyDescent="0.3">
      <c r="B967" s="75">
        <v>17</v>
      </c>
      <c r="C967" s="75">
        <v>3</v>
      </c>
      <c r="D967" s="75">
        <v>30</v>
      </c>
      <c r="E967" s="75" t="s">
        <v>110</v>
      </c>
    </row>
    <row r="968" spans="2:5" x14ac:dyDescent="0.3">
      <c r="B968" s="75">
        <v>20</v>
      </c>
      <c r="C968" s="75">
        <v>3</v>
      </c>
      <c r="D968" s="75">
        <v>60</v>
      </c>
      <c r="E968" s="75" t="s">
        <v>110</v>
      </c>
    </row>
    <row r="969" spans="2:5" x14ac:dyDescent="0.3">
      <c r="B969" s="75">
        <v>17</v>
      </c>
      <c r="C969" s="75">
        <v>3</v>
      </c>
      <c r="D969" s="75">
        <v>120</v>
      </c>
      <c r="E969" s="75" t="s">
        <v>110</v>
      </c>
    </row>
    <row r="970" spans="2:5" x14ac:dyDescent="0.3">
      <c r="B970" s="75">
        <v>25</v>
      </c>
      <c r="C970" s="75">
        <v>4</v>
      </c>
      <c r="D970" s="75">
        <v>5</v>
      </c>
      <c r="E970" s="75" t="s">
        <v>110</v>
      </c>
    </row>
    <row r="971" spans="2:5" x14ac:dyDescent="0.3">
      <c r="B971" s="75">
        <v>24</v>
      </c>
      <c r="C971" s="75">
        <v>4</v>
      </c>
      <c r="D971" s="75">
        <v>10</v>
      </c>
      <c r="E971" s="75" t="s">
        <v>110</v>
      </c>
    </row>
    <row r="972" spans="2:5" x14ac:dyDescent="0.3">
      <c r="B972" s="75">
        <v>31</v>
      </c>
      <c r="C972" s="75">
        <v>4</v>
      </c>
      <c r="D972" s="75">
        <v>30</v>
      </c>
      <c r="E972" s="75" t="s">
        <v>110</v>
      </c>
    </row>
    <row r="973" spans="2:5" x14ac:dyDescent="0.3">
      <c r="B973" s="75">
        <v>26</v>
      </c>
      <c r="C973" s="75">
        <v>4</v>
      </c>
      <c r="D973" s="75">
        <v>60</v>
      </c>
      <c r="E973" s="75" t="s">
        <v>110</v>
      </c>
    </row>
    <row r="974" spans="2:5" x14ac:dyDescent="0.3">
      <c r="B974" s="75">
        <v>18</v>
      </c>
      <c r="C974" s="75">
        <v>4</v>
      </c>
      <c r="D974" s="75">
        <v>120</v>
      </c>
      <c r="E974" s="75" t="s">
        <v>110</v>
      </c>
    </row>
    <row r="975" spans="2:5" x14ac:dyDescent="0.3">
      <c r="B975" s="75">
        <v>36</v>
      </c>
      <c r="C975" s="75">
        <v>5</v>
      </c>
      <c r="D975" s="75">
        <v>5</v>
      </c>
      <c r="E975" s="75" t="s">
        <v>110</v>
      </c>
    </row>
    <row r="976" spans="2:5" x14ac:dyDescent="0.3">
      <c r="B976" s="75">
        <v>28</v>
      </c>
      <c r="C976" s="75">
        <v>5</v>
      </c>
      <c r="D976" s="75">
        <v>10</v>
      </c>
      <c r="E976" s="75" t="s">
        <v>110</v>
      </c>
    </row>
    <row r="977" spans="2:5" x14ac:dyDescent="0.3">
      <c r="B977" s="75">
        <v>24</v>
      </c>
      <c r="C977" s="75">
        <v>5</v>
      </c>
      <c r="D977" s="75">
        <v>30</v>
      </c>
      <c r="E977" s="75" t="s">
        <v>110</v>
      </c>
    </row>
    <row r="978" spans="2:5" x14ac:dyDescent="0.3">
      <c r="B978" s="75">
        <v>26</v>
      </c>
      <c r="C978" s="75">
        <v>5</v>
      </c>
      <c r="D978" s="75">
        <v>60</v>
      </c>
      <c r="E978" s="75" t="s">
        <v>110</v>
      </c>
    </row>
    <row r="979" spans="2:5" x14ac:dyDescent="0.3">
      <c r="B979" s="75">
        <v>29</v>
      </c>
      <c r="C979" s="75">
        <v>5</v>
      </c>
      <c r="D979" s="75">
        <v>120</v>
      </c>
      <c r="E979" s="75" t="s">
        <v>110</v>
      </c>
    </row>
    <row r="982" spans="2:5" x14ac:dyDescent="0.3">
      <c r="B982" s="75" t="s">
        <v>359</v>
      </c>
      <c r="C982" s="75" t="s">
        <v>360</v>
      </c>
      <c r="D982" s="75" t="s">
        <v>361</v>
      </c>
    </row>
    <row r="983" spans="2:5" x14ac:dyDescent="0.3">
      <c r="B983" s="75">
        <v>93</v>
      </c>
      <c r="C983" s="75">
        <v>74</v>
      </c>
      <c r="D983" s="75">
        <v>37</v>
      </c>
    </row>
    <row r="984" spans="2:5" x14ac:dyDescent="0.3">
      <c r="B984" s="75">
        <v>94</v>
      </c>
      <c r="C984" s="75">
        <v>78</v>
      </c>
      <c r="D984" s="75">
        <v>35</v>
      </c>
    </row>
    <row r="985" spans="2:5" x14ac:dyDescent="0.3">
      <c r="B985" s="75">
        <v>96</v>
      </c>
      <c r="C985" s="75">
        <v>80</v>
      </c>
      <c r="D985" s="75">
        <v>35</v>
      </c>
    </row>
    <row r="986" spans="2:5" x14ac:dyDescent="0.3">
      <c r="B986" s="75">
        <v>101</v>
      </c>
      <c r="C986" s="75">
        <v>84</v>
      </c>
      <c r="D986" s="75">
        <v>39</v>
      </c>
    </row>
    <row r="987" spans="2:5" x14ac:dyDescent="0.3">
      <c r="B987" s="75">
        <v>102</v>
      </c>
      <c r="C987" s="75">
        <v>85</v>
      </c>
      <c r="D987" s="75">
        <v>38</v>
      </c>
    </row>
    <row r="988" spans="2:5" x14ac:dyDescent="0.3">
      <c r="B988" s="75">
        <v>103</v>
      </c>
      <c r="C988" s="75">
        <v>81</v>
      </c>
      <c r="D988" s="75">
        <v>37</v>
      </c>
    </row>
    <row r="989" spans="2:5" x14ac:dyDescent="0.3">
      <c r="B989" s="75">
        <v>104</v>
      </c>
      <c r="C989" s="75">
        <v>83</v>
      </c>
      <c r="D989" s="75">
        <v>39</v>
      </c>
    </row>
    <row r="990" spans="2:5" x14ac:dyDescent="0.3">
      <c r="B990" s="75">
        <v>106</v>
      </c>
      <c r="C990" s="75">
        <v>83</v>
      </c>
      <c r="D990" s="75">
        <v>39</v>
      </c>
    </row>
    <row r="991" spans="2:5" x14ac:dyDescent="0.3">
      <c r="B991" s="75">
        <v>107</v>
      </c>
      <c r="C991" s="75">
        <v>82</v>
      </c>
      <c r="D991" s="75">
        <v>38</v>
      </c>
    </row>
    <row r="992" spans="2:5" x14ac:dyDescent="0.3">
      <c r="B992" s="75">
        <v>112</v>
      </c>
      <c r="C992" s="75">
        <v>89</v>
      </c>
      <c r="D992" s="75">
        <v>40</v>
      </c>
    </row>
    <row r="993" spans="2:4" x14ac:dyDescent="0.3">
      <c r="B993" s="75">
        <v>113</v>
      </c>
      <c r="C993" s="75">
        <v>88</v>
      </c>
      <c r="D993" s="75">
        <v>40</v>
      </c>
    </row>
    <row r="994" spans="2:4" x14ac:dyDescent="0.3">
      <c r="B994" s="75">
        <v>114</v>
      </c>
      <c r="C994" s="75">
        <v>86</v>
      </c>
      <c r="D994" s="75">
        <v>40</v>
      </c>
    </row>
    <row r="995" spans="2:4" x14ac:dyDescent="0.3">
      <c r="B995" s="75">
        <v>116</v>
      </c>
      <c r="C995" s="75">
        <v>90</v>
      </c>
      <c r="D995" s="75">
        <v>43</v>
      </c>
    </row>
    <row r="996" spans="2:4" x14ac:dyDescent="0.3">
      <c r="B996" s="75">
        <v>117</v>
      </c>
      <c r="C996" s="75">
        <v>90</v>
      </c>
      <c r="D996" s="75">
        <v>41</v>
      </c>
    </row>
    <row r="997" spans="2:4" x14ac:dyDescent="0.3">
      <c r="B997" s="75">
        <v>117</v>
      </c>
      <c r="C997" s="75">
        <v>91</v>
      </c>
      <c r="D997" s="75">
        <v>41</v>
      </c>
    </row>
    <row r="998" spans="2:4" x14ac:dyDescent="0.3">
      <c r="B998" s="75">
        <v>119</v>
      </c>
      <c r="C998" s="75">
        <v>93</v>
      </c>
      <c r="D998" s="75">
        <v>41</v>
      </c>
    </row>
    <row r="999" spans="2:4" x14ac:dyDescent="0.3">
      <c r="B999" s="75">
        <v>120</v>
      </c>
      <c r="C999" s="75">
        <v>89</v>
      </c>
      <c r="D999" s="75">
        <v>40</v>
      </c>
    </row>
    <row r="1000" spans="2:4" x14ac:dyDescent="0.3">
      <c r="B1000" s="75">
        <v>120</v>
      </c>
      <c r="C1000" s="75">
        <v>93</v>
      </c>
      <c r="D1000" s="75">
        <v>44</v>
      </c>
    </row>
    <row r="1001" spans="2:4" x14ac:dyDescent="0.3">
      <c r="B1001" s="75">
        <v>121</v>
      </c>
      <c r="C1001" s="75">
        <v>95</v>
      </c>
      <c r="D1001" s="75">
        <v>42</v>
      </c>
    </row>
    <row r="1002" spans="2:4" x14ac:dyDescent="0.3">
      <c r="B1002" s="75">
        <v>125</v>
      </c>
      <c r="C1002" s="75">
        <v>93</v>
      </c>
      <c r="D1002" s="75">
        <v>45</v>
      </c>
    </row>
    <row r="1003" spans="2:4" x14ac:dyDescent="0.3">
      <c r="B1003" s="75">
        <v>127</v>
      </c>
      <c r="C1003" s="75">
        <v>96</v>
      </c>
      <c r="D1003" s="75">
        <v>45</v>
      </c>
    </row>
    <row r="1004" spans="2:4" x14ac:dyDescent="0.3">
      <c r="B1004" s="75">
        <v>128</v>
      </c>
      <c r="C1004" s="75">
        <v>95</v>
      </c>
      <c r="D1004" s="75">
        <v>45</v>
      </c>
    </row>
    <row r="1005" spans="2:4" x14ac:dyDescent="0.3">
      <c r="B1005" s="75">
        <v>131</v>
      </c>
      <c r="C1005" s="75">
        <v>95</v>
      </c>
      <c r="D1005" s="75">
        <v>46</v>
      </c>
    </row>
    <row r="1006" spans="2:4" x14ac:dyDescent="0.3">
      <c r="B1006" s="75">
        <v>135</v>
      </c>
      <c r="C1006" s="75">
        <v>106</v>
      </c>
      <c r="D1006" s="75">
        <v>47</v>
      </c>
    </row>
    <row r="1009" spans="2:5" x14ac:dyDescent="0.3">
      <c r="B1009" s="75" t="s">
        <v>373</v>
      </c>
      <c r="C1009" s="75" t="s">
        <v>371</v>
      </c>
      <c r="D1009" s="75" t="s">
        <v>300</v>
      </c>
      <c r="E1009" s="75" t="s">
        <v>372</v>
      </c>
    </row>
    <row r="1010" spans="2:5" x14ac:dyDescent="0.3">
      <c r="B1010" s="75">
        <v>1</v>
      </c>
      <c r="C1010" s="75">
        <v>3.7</v>
      </c>
      <c r="D1010" s="75">
        <v>48.5</v>
      </c>
      <c r="E1010" s="75">
        <v>9.3000000000000007</v>
      </c>
    </row>
    <row r="1011" spans="2:5" x14ac:dyDescent="0.3">
      <c r="B1011" s="75">
        <v>2</v>
      </c>
      <c r="C1011" s="75">
        <v>5.7</v>
      </c>
      <c r="D1011" s="75">
        <v>65.099999999999994</v>
      </c>
      <c r="E1011" s="75">
        <v>8</v>
      </c>
    </row>
    <row r="1012" spans="2:5" x14ac:dyDescent="0.3">
      <c r="B1012" s="75">
        <v>3</v>
      </c>
      <c r="C1012" s="75">
        <v>3.8</v>
      </c>
      <c r="D1012" s="75">
        <v>47.2</v>
      </c>
      <c r="E1012" s="75">
        <v>10.9</v>
      </c>
    </row>
    <row r="1013" spans="2:5" x14ac:dyDescent="0.3">
      <c r="B1013" s="75">
        <v>4</v>
      </c>
      <c r="C1013" s="75">
        <v>3.2</v>
      </c>
      <c r="D1013" s="75">
        <v>53.2</v>
      </c>
      <c r="E1013" s="75">
        <v>12</v>
      </c>
    </row>
    <row r="1014" spans="2:5" x14ac:dyDescent="0.3">
      <c r="B1014" s="75">
        <v>5</v>
      </c>
      <c r="C1014" s="75">
        <v>3.1</v>
      </c>
      <c r="D1014" s="75">
        <v>55.5</v>
      </c>
      <c r="E1014" s="75">
        <v>9.6999999999999993</v>
      </c>
    </row>
    <row r="1015" spans="2:5" x14ac:dyDescent="0.3">
      <c r="B1015" s="75">
        <v>6</v>
      </c>
      <c r="C1015" s="75">
        <v>4.5999999999999996</v>
      </c>
      <c r="D1015" s="75">
        <v>36.1</v>
      </c>
      <c r="E1015" s="75">
        <v>7.9</v>
      </c>
    </row>
    <row r="1016" spans="2:5" x14ac:dyDescent="0.3">
      <c r="B1016" s="75">
        <v>7</v>
      </c>
      <c r="C1016" s="75">
        <v>2.4</v>
      </c>
      <c r="D1016" s="75">
        <v>24.8</v>
      </c>
      <c r="E1016" s="75">
        <v>14</v>
      </c>
    </row>
    <row r="1017" spans="2:5" x14ac:dyDescent="0.3">
      <c r="B1017" s="75">
        <v>8</v>
      </c>
      <c r="C1017" s="75">
        <v>7.2</v>
      </c>
      <c r="D1017" s="75">
        <v>33.1</v>
      </c>
      <c r="E1017" s="75">
        <v>7.6</v>
      </c>
    </row>
    <row r="1018" spans="2:5" x14ac:dyDescent="0.3">
      <c r="B1018" s="75">
        <v>9</v>
      </c>
      <c r="C1018" s="75">
        <v>6.7</v>
      </c>
      <c r="D1018" s="75">
        <v>47.4</v>
      </c>
      <c r="E1018" s="75">
        <v>8.5</v>
      </c>
    </row>
    <row r="1019" spans="2:5" x14ac:dyDescent="0.3">
      <c r="B1019" s="75">
        <v>10</v>
      </c>
      <c r="C1019" s="75">
        <v>5.4</v>
      </c>
      <c r="D1019" s="75">
        <v>54.1</v>
      </c>
      <c r="E1019" s="75">
        <v>11.3</v>
      </c>
    </row>
    <row r="1020" spans="2:5" x14ac:dyDescent="0.3">
      <c r="B1020" s="75">
        <v>11</v>
      </c>
      <c r="C1020" s="75">
        <v>3.9</v>
      </c>
      <c r="D1020" s="75">
        <v>36.9</v>
      </c>
      <c r="E1020" s="75">
        <v>12.7</v>
      </c>
    </row>
    <row r="1021" spans="2:5" x14ac:dyDescent="0.3">
      <c r="B1021" s="75">
        <v>12</v>
      </c>
      <c r="C1021" s="75">
        <v>4.5</v>
      </c>
      <c r="D1021" s="75">
        <v>58.8</v>
      </c>
      <c r="E1021" s="75">
        <v>12.3</v>
      </c>
    </row>
    <row r="1022" spans="2:5" x14ac:dyDescent="0.3">
      <c r="B1022" s="75">
        <v>13</v>
      </c>
      <c r="C1022" s="75">
        <v>3.5</v>
      </c>
      <c r="D1022" s="75">
        <v>27.8</v>
      </c>
      <c r="E1022" s="75">
        <v>9.8000000000000007</v>
      </c>
    </row>
    <row r="1023" spans="2:5" x14ac:dyDescent="0.3">
      <c r="B1023" s="75">
        <v>14</v>
      </c>
      <c r="C1023" s="75">
        <v>4.5</v>
      </c>
      <c r="D1023" s="75">
        <v>40.200000000000003</v>
      </c>
      <c r="E1023" s="75">
        <v>8.4</v>
      </c>
    </row>
    <row r="1024" spans="2:5" x14ac:dyDescent="0.3">
      <c r="B1024" s="75">
        <v>15</v>
      </c>
      <c r="C1024" s="75">
        <v>1.5</v>
      </c>
      <c r="D1024" s="75">
        <v>13.5</v>
      </c>
      <c r="E1024" s="75">
        <v>10.1</v>
      </c>
    </row>
    <row r="1025" spans="2:5" x14ac:dyDescent="0.3">
      <c r="B1025" s="75">
        <v>16</v>
      </c>
      <c r="C1025" s="75">
        <v>8.5</v>
      </c>
      <c r="D1025" s="75">
        <v>56.4</v>
      </c>
      <c r="E1025" s="75">
        <v>7.1</v>
      </c>
    </row>
    <row r="1026" spans="2:5" x14ac:dyDescent="0.3">
      <c r="B1026" s="75">
        <v>17</v>
      </c>
      <c r="C1026" s="75">
        <v>4.5</v>
      </c>
      <c r="D1026" s="75">
        <v>71.599999999999994</v>
      </c>
      <c r="E1026" s="75">
        <v>8.1999999999999993</v>
      </c>
    </row>
    <row r="1027" spans="2:5" x14ac:dyDescent="0.3">
      <c r="B1027" s="75">
        <v>18</v>
      </c>
      <c r="C1027" s="75">
        <v>6.5</v>
      </c>
      <c r="D1027" s="75">
        <v>52.8</v>
      </c>
      <c r="E1027" s="75">
        <v>10.9</v>
      </c>
    </row>
    <row r="1028" spans="2:5" x14ac:dyDescent="0.3">
      <c r="B1028" s="75">
        <v>19</v>
      </c>
      <c r="C1028" s="75">
        <v>4.0999999999999996</v>
      </c>
      <c r="D1028" s="75">
        <v>44.1</v>
      </c>
      <c r="E1028" s="75">
        <v>11.2</v>
      </c>
    </row>
    <row r="1029" spans="2:5" x14ac:dyDescent="0.3">
      <c r="B1029" s="75">
        <v>20</v>
      </c>
      <c r="C1029" s="75">
        <v>5.5</v>
      </c>
      <c r="D1029" s="75">
        <v>40.9</v>
      </c>
      <c r="E1029" s="75">
        <v>9.4</v>
      </c>
    </row>
    <row r="1032" spans="2:5" x14ac:dyDescent="0.3">
      <c r="B1032" s="75" t="s">
        <v>287</v>
      </c>
      <c r="C1032" s="75" t="s">
        <v>361</v>
      </c>
      <c r="D1032" s="75" t="s">
        <v>675</v>
      </c>
      <c r="E1032" s="75" t="s">
        <v>374</v>
      </c>
    </row>
    <row r="1033" spans="2:5" x14ac:dyDescent="0.3">
      <c r="B1033" s="75" t="s">
        <v>63</v>
      </c>
      <c r="C1033" s="75">
        <v>78</v>
      </c>
      <c r="D1033" s="75">
        <v>60.6</v>
      </c>
      <c r="E1033" s="75">
        <v>16.5</v>
      </c>
    </row>
    <row r="1034" spans="2:5" x14ac:dyDescent="0.3">
      <c r="B1034" s="75" t="s">
        <v>63</v>
      </c>
      <c r="C1034" s="75">
        <v>76</v>
      </c>
      <c r="D1034" s="75">
        <v>58.1</v>
      </c>
      <c r="E1034" s="75">
        <v>12.5</v>
      </c>
    </row>
    <row r="1035" spans="2:5" x14ac:dyDescent="0.3">
      <c r="B1035" s="75" t="s">
        <v>63</v>
      </c>
      <c r="C1035" s="75">
        <v>92</v>
      </c>
      <c r="D1035" s="75">
        <v>63.2</v>
      </c>
      <c r="E1035" s="75">
        <v>14.5</v>
      </c>
    </row>
    <row r="1036" spans="2:5" x14ac:dyDescent="0.3">
      <c r="B1036" s="75" t="s">
        <v>63</v>
      </c>
      <c r="C1036" s="75">
        <v>81</v>
      </c>
      <c r="D1036" s="75">
        <v>59</v>
      </c>
      <c r="E1036" s="75">
        <v>14</v>
      </c>
    </row>
    <row r="1037" spans="2:5" x14ac:dyDescent="0.3">
      <c r="B1037" s="75" t="s">
        <v>63</v>
      </c>
      <c r="C1037" s="75">
        <v>81</v>
      </c>
      <c r="D1037" s="75">
        <v>60.8</v>
      </c>
      <c r="E1037" s="75">
        <v>15.5</v>
      </c>
    </row>
    <row r="1038" spans="2:5" x14ac:dyDescent="0.3">
      <c r="B1038" s="75" t="s">
        <v>63</v>
      </c>
      <c r="C1038" s="75">
        <v>84</v>
      </c>
      <c r="D1038" s="75">
        <v>59.5</v>
      </c>
      <c r="E1038" s="75">
        <v>14</v>
      </c>
    </row>
    <row r="1039" spans="2:5" x14ac:dyDescent="0.3">
      <c r="B1039" s="75" t="s">
        <v>110</v>
      </c>
      <c r="C1039" s="75">
        <v>80</v>
      </c>
      <c r="D1039" s="75">
        <v>58.4</v>
      </c>
      <c r="E1039" s="75">
        <v>14</v>
      </c>
    </row>
    <row r="1040" spans="2:5" x14ac:dyDescent="0.3">
      <c r="B1040" s="75" t="s">
        <v>110</v>
      </c>
      <c r="C1040" s="75">
        <v>75</v>
      </c>
      <c r="D1040" s="75">
        <v>59.2</v>
      </c>
      <c r="E1040" s="75">
        <v>15</v>
      </c>
    </row>
    <row r="1041" spans="2:5" x14ac:dyDescent="0.3">
      <c r="B1041" s="75" t="s">
        <v>110</v>
      </c>
      <c r="C1041" s="75">
        <v>78</v>
      </c>
      <c r="D1041" s="75">
        <v>60.3</v>
      </c>
      <c r="E1041" s="75">
        <v>15</v>
      </c>
    </row>
    <row r="1042" spans="2:5" x14ac:dyDescent="0.3">
      <c r="B1042" s="75" t="s">
        <v>110</v>
      </c>
      <c r="C1042" s="75">
        <v>75</v>
      </c>
      <c r="D1042" s="75">
        <v>57.4</v>
      </c>
      <c r="E1042" s="75">
        <v>13</v>
      </c>
    </row>
    <row r="1043" spans="2:5" x14ac:dyDescent="0.3">
      <c r="B1043" s="75" t="s">
        <v>110</v>
      </c>
      <c r="C1043" s="75">
        <v>79</v>
      </c>
      <c r="D1043" s="75">
        <v>59.5</v>
      </c>
      <c r="E1043" s="75">
        <v>14</v>
      </c>
    </row>
    <row r="1044" spans="2:5" x14ac:dyDescent="0.3">
      <c r="B1044" s="75" t="s">
        <v>110</v>
      </c>
      <c r="C1044" s="75">
        <v>78</v>
      </c>
      <c r="D1044" s="75">
        <v>58.1</v>
      </c>
      <c r="E1044" s="75">
        <v>14.5</v>
      </c>
    </row>
    <row r="1045" spans="2:5" x14ac:dyDescent="0.3">
      <c r="B1045" s="75" t="s">
        <v>110</v>
      </c>
      <c r="C1045" s="75">
        <v>75</v>
      </c>
      <c r="D1045" s="75">
        <v>58</v>
      </c>
      <c r="E1045" s="75">
        <v>12.5</v>
      </c>
    </row>
    <row r="1046" spans="2:5" x14ac:dyDescent="0.3">
      <c r="B1046" s="75" t="s">
        <v>110</v>
      </c>
      <c r="C1046" s="75">
        <v>64</v>
      </c>
      <c r="D1046" s="75">
        <v>55.5</v>
      </c>
      <c r="E1046" s="75">
        <v>11</v>
      </c>
    </row>
    <row r="1047" spans="2:5" x14ac:dyDescent="0.3">
      <c r="B1047" s="75" t="s">
        <v>110</v>
      </c>
      <c r="C1047" s="75">
        <v>80</v>
      </c>
      <c r="D1047" s="75">
        <v>59.2</v>
      </c>
      <c r="E1047" s="75">
        <v>12.5</v>
      </c>
    </row>
    <row r="1050" spans="2:5" x14ac:dyDescent="0.3">
      <c r="B1050" s="75" t="s">
        <v>315</v>
      </c>
      <c r="C1050" s="75" t="s">
        <v>377</v>
      </c>
      <c r="D1050" s="75" t="s">
        <v>378</v>
      </c>
    </row>
    <row r="1051" spans="2:5" x14ac:dyDescent="0.3">
      <c r="B1051" s="75">
        <v>1</v>
      </c>
      <c r="C1051" s="75">
        <v>68</v>
      </c>
      <c r="D1051" s="75">
        <v>971</v>
      </c>
    </row>
    <row r="1052" spans="2:5" x14ac:dyDescent="0.3">
      <c r="B1052" s="75">
        <v>2</v>
      </c>
      <c r="C1052" s="75">
        <v>63</v>
      </c>
      <c r="D1052" s="75">
        <v>892</v>
      </c>
    </row>
    <row r="1053" spans="2:5" x14ac:dyDescent="0.3">
      <c r="B1053" s="75">
        <v>3</v>
      </c>
      <c r="C1053" s="75">
        <v>70</v>
      </c>
      <c r="D1053" s="75">
        <v>1125</v>
      </c>
    </row>
    <row r="1054" spans="2:5" x14ac:dyDescent="0.3">
      <c r="B1054" s="75">
        <v>4</v>
      </c>
      <c r="C1054" s="75">
        <v>6</v>
      </c>
      <c r="D1054" s="75">
        <v>82</v>
      </c>
    </row>
    <row r="1055" spans="2:5" x14ac:dyDescent="0.3">
      <c r="B1055" s="75">
        <v>5</v>
      </c>
      <c r="C1055" s="75">
        <v>65</v>
      </c>
      <c r="D1055" s="75">
        <v>931</v>
      </c>
    </row>
    <row r="1056" spans="2:5" x14ac:dyDescent="0.3">
      <c r="B1056" s="75">
        <v>6</v>
      </c>
      <c r="C1056" s="75">
        <v>9</v>
      </c>
      <c r="D1056" s="75">
        <v>112</v>
      </c>
    </row>
    <row r="1057" spans="2:4" x14ac:dyDescent="0.3">
      <c r="B1057" s="75">
        <v>7</v>
      </c>
      <c r="C1057" s="75">
        <v>10</v>
      </c>
      <c r="D1057" s="75">
        <v>162</v>
      </c>
    </row>
    <row r="1058" spans="2:4" x14ac:dyDescent="0.3">
      <c r="B1058" s="75">
        <v>8</v>
      </c>
      <c r="C1058" s="75">
        <v>12</v>
      </c>
      <c r="D1058" s="75">
        <v>321</v>
      </c>
    </row>
    <row r="1059" spans="2:4" x14ac:dyDescent="0.3">
      <c r="B1059" s="75">
        <v>9</v>
      </c>
      <c r="C1059" s="75">
        <v>20</v>
      </c>
      <c r="D1059" s="75">
        <v>315</v>
      </c>
    </row>
    <row r="1060" spans="2:4" x14ac:dyDescent="0.3">
      <c r="B1060" s="75">
        <v>10</v>
      </c>
      <c r="C1060" s="75">
        <v>30</v>
      </c>
      <c r="D1060" s="75">
        <v>375</v>
      </c>
    </row>
    <row r="1061" spans="2:4" x14ac:dyDescent="0.3">
      <c r="B1061" s="75">
        <v>11</v>
      </c>
      <c r="C1061" s="75">
        <v>33</v>
      </c>
      <c r="D1061" s="75">
        <v>462</v>
      </c>
    </row>
    <row r="1062" spans="2:4" x14ac:dyDescent="0.3">
      <c r="B1062" s="75">
        <v>12</v>
      </c>
      <c r="C1062" s="75">
        <v>27</v>
      </c>
      <c r="D1062" s="75">
        <v>352</v>
      </c>
    </row>
    <row r="1063" spans="2:4" x14ac:dyDescent="0.3">
      <c r="B1063" s="75">
        <v>13</v>
      </c>
      <c r="C1063" s="75">
        <v>21</v>
      </c>
      <c r="D1063" s="75">
        <v>305</v>
      </c>
    </row>
    <row r="1064" spans="2:4" x14ac:dyDescent="0.3">
      <c r="B1064" s="75">
        <v>14</v>
      </c>
      <c r="C1064" s="75">
        <v>5</v>
      </c>
      <c r="D1064" s="75">
        <v>84</v>
      </c>
    </row>
    <row r="1065" spans="2:4" x14ac:dyDescent="0.3">
      <c r="B1065" s="75">
        <v>15</v>
      </c>
      <c r="C1065" s="75">
        <v>14</v>
      </c>
      <c r="D1065" s="75">
        <v>229</v>
      </c>
    </row>
    <row r="1066" spans="2:4" x14ac:dyDescent="0.3">
      <c r="B1066" s="75">
        <v>16</v>
      </c>
      <c r="C1066" s="75">
        <v>27</v>
      </c>
      <c r="D1066" s="75">
        <v>332</v>
      </c>
    </row>
    <row r="1067" spans="2:4" x14ac:dyDescent="0.3">
      <c r="B1067" s="75">
        <v>17</v>
      </c>
      <c r="C1067" s="75">
        <v>17</v>
      </c>
      <c r="D1067" s="75">
        <v>185</v>
      </c>
    </row>
    <row r="1068" spans="2:4" x14ac:dyDescent="0.3">
      <c r="B1068" s="75">
        <v>18</v>
      </c>
      <c r="C1068" s="75">
        <v>53</v>
      </c>
      <c r="D1068" s="75">
        <v>703</v>
      </c>
    </row>
    <row r="1069" spans="2:4" x14ac:dyDescent="0.3">
      <c r="B1069" s="75">
        <v>19</v>
      </c>
      <c r="C1069" s="75">
        <v>62</v>
      </c>
      <c r="D1069" s="75">
        <v>872</v>
      </c>
    </row>
    <row r="1070" spans="2:4" x14ac:dyDescent="0.3">
      <c r="B1070" s="75">
        <v>20</v>
      </c>
      <c r="C1070" s="75">
        <v>65</v>
      </c>
      <c r="D1070" s="75">
        <v>740</v>
      </c>
    </row>
    <row r="1073" spans="2:5" x14ac:dyDescent="0.3">
      <c r="B1073" s="75" t="s">
        <v>310</v>
      </c>
      <c r="C1073" s="75" t="s">
        <v>382</v>
      </c>
      <c r="D1073" s="75" t="s">
        <v>383</v>
      </c>
      <c r="E1073" s="75" t="s">
        <v>384</v>
      </c>
    </row>
    <row r="1074" spans="2:5" x14ac:dyDescent="0.3">
      <c r="B1074" s="75">
        <v>1</v>
      </c>
      <c r="C1074" s="75">
        <v>7.6</v>
      </c>
      <c r="D1074" s="75">
        <v>8.6999999999999993</v>
      </c>
      <c r="E1074" s="75">
        <v>7</v>
      </c>
    </row>
    <row r="1075" spans="2:5" x14ac:dyDescent="0.3">
      <c r="B1075" s="75">
        <v>1</v>
      </c>
      <c r="C1075" s="75">
        <v>10.1</v>
      </c>
      <c r="D1075" s="75">
        <v>8.9</v>
      </c>
      <c r="E1075" s="75">
        <v>8.6</v>
      </c>
    </row>
    <row r="1076" spans="2:5" x14ac:dyDescent="0.3">
      <c r="B1076" s="75">
        <v>1</v>
      </c>
      <c r="C1076" s="75">
        <v>11.2</v>
      </c>
      <c r="D1076" s="75">
        <v>9.5</v>
      </c>
      <c r="E1076" s="75">
        <v>9.4</v>
      </c>
    </row>
    <row r="1077" spans="2:5" x14ac:dyDescent="0.3">
      <c r="B1077" s="75">
        <v>1</v>
      </c>
      <c r="C1077" s="75">
        <v>10.8</v>
      </c>
      <c r="D1077" s="75">
        <v>11.5</v>
      </c>
      <c r="E1077" s="75">
        <v>11.4</v>
      </c>
    </row>
    <row r="1078" spans="2:5" x14ac:dyDescent="0.3">
      <c r="B1078" s="75">
        <v>1</v>
      </c>
      <c r="C1078" s="75">
        <v>3.9</v>
      </c>
      <c r="D1078" s="75">
        <v>4.0999999999999996</v>
      </c>
      <c r="E1078" s="75">
        <v>3.7</v>
      </c>
    </row>
    <row r="1079" spans="2:5" x14ac:dyDescent="0.3">
      <c r="B1079" s="75">
        <v>1</v>
      </c>
      <c r="C1079" s="75">
        <v>6.7</v>
      </c>
      <c r="D1079" s="75">
        <v>7.3</v>
      </c>
      <c r="E1079" s="75">
        <v>6.6</v>
      </c>
    </row>
    <row r="1080" spans="2:5" x14ac:dyDescent="0.3">
      <c r="B1080" s="75">
        <v>1</v>
      </c>
      <c r="C1080" s="75">
        <v>2.2000000000000002</v>
      </c>
      <c r="D1080" s="75">
        <v>2.5</v>
      </c>
      <c r="E1080" s="75">
        <v>2.4</v>
      </c>
    </row>
    <row r="1081" spans="2:5" x14ac:dyDescent="0.3">
      <c r="B1081" s="75">
        <v>1</v>
      </c>
      <c r="C1081" s="75">
        <v>2.1</v>
      </c>
      <c r="D1081" s="75">
        <v>2</v>
      </c>
      <c r="E1081" s="75">
        <v>2</v>
      </c>
    </row>
    <row r="1082" spans="2:5" x14ac:dyDescent="0.3">
      <c r="B1082" s="75">
        <v>2</v>
      </c>
      <c r="C1082" s="75">
        <v>8.5</v>
      </c>
      <c r="D1082" s="75">
        <v>5.6</v>
      </c>
      <c r="E1082" s="75">
        <v>8.4</v>
      </c>
    </row>
    <row r="1083" spans="2:5" x14ac:dyDescent="0.3">
      <c r="B1083" s="75">
        <v>2</v>
      </c>
      <c r="C1083" s="75">
        <v>7.5</v>
      </c>
      <c r="D1083" s="75">
        <v>5</v>
      </c>
      <c r="E1083" s="75">
        <v>9.5</v>
      </c>
    </row>
    <row r="1084" spans="2:5" x14ac:dyDescent="0.3">
      <c r="B1084" s="75">
        <v>2</v>
      </c>
      <c r="C1084" s="75">
        <v>12.9</v>
      </c>
      <c r="D1084" s="75">
        <v>13.6</v>
      </c>
      <c r="E1084" s="75">
        <v>15.3</v>
      </c>
    </row>
    <row r="1085" spans="2:5" x14ac:dyDescent="0.3">
      <c r="B1085" s="75">
        <v>2</v>
      </c>
      <c r="C1085" s="75">
        <v>8.8000000000000007</v>
      </c>
      <c r="D1085" s="75">
        <v>7.9</v>
      </c>
      <c r="E1085" s="75">
        <v>7.3</v>
      </c>
    </row>
    <row r="1086" spans="2:5" x14ac:dyDescent="0.3">
      <c r="B1086" s="75">
        <v>2</v>
      </c>
      <c r="C1086" s="75">
        <v>5.5</v>
      </c>
      <c r="D1086" s="75">
        <v>6.4</v>
      </c>
      <c r="E1086" s="75">
        <v>6.4</v>
      </c>
    </row>
    <row r="1087" spans="2:5" x14ac:dyDescent="0.3">
      <c r="B1087" s="75">
        <v>2</v>
      </c>
      <c r="C1087" s="75">
        <v>3.2</v>
      </c>
      <c r="D1087" s="75">
        <v>3.4</v>
      </c>
      <c r="E1087" s="75">
        <v>3.2</v>
      </c>
    </row>
    <row r="1090" spans="2:9" x14ac:dyDescent="0.3">
      <c r="B1090" s="75" t="s">
        <v>366</v>
      </c>
      <c r="C1090" s="75" t="s">
        <v>367</v>
      </c>
      <c r="D1090" s="75" t="s">
        <v>368</v>
      </c>
      <c r="E1090" s="75" t="s">
        <v>387</v>
      </c>
      <c r="F1090" s="75" t="s">
        <v>388</v>
      </c>
      <c r="G1090" s="75" t="s">
        <v>389</v>
      </c>
      <c r="H1090" s="75" t="s">
        <v>390</v>
      </c>
      <c r="I1090" s="75" t="s">
        <v>391</v>
      </c>
    </row>
    <row r="1091" spans="2:9" x14ac:dyDescent="0.3">
      <c r="B1091" s="75">
        <v>-0.03</v>
      </c>
      <c r="C1091" s="75">
        <v>35.238999999999997</v>
      </c>
      <c r="D1091" s="75">
        <v>36.991</v>
      </c>
      <c r="E1091" s="75">
        <v>1.0569999999999999</v>
      </c>
      <c r="F1091" s="75">
        <v>21.312000000000001</v>
      </c>
      <c r="G1091" s="75">
        <v>7.0389999999999997</v>
      </c>
      <c r="H1091" s="75">
        <v>5.3259999999999996</v>
      </c>
      <c r="I1091" s="75">
        <v>0.93200000000000005</v>
      </c>
    </row>
    <row r="1092" spans="2:9" x14ac:dyDescent="0.3">
      <c r="B1092" s="75">
        <v>1.4999999999999999E-2</v>
      </c>
      <c r="C1092" s="75">
        <v>35.713000000000001</v>
      </c>
      <c r="D1092" s="75">
        <v>36.850999999999999</v>
      </c>
      <c r="E1092" s="75">
        <v>1.0640000000000001</v>
      </c>
      <c r="F1092" s="75">
        <v>21.206</v>
      </c>
      <c r="G1092" s="75">
        <v>6.9790000000000001</v>
      </c>
      <c r="H1092" s="75">
        <v>5.2370000000000001</v>
      </c>
      <c r="I1092" s="75">
        <v>0.871</v>
      </c>
    </row>
    <row r="1093" spans="2:9" x14ac:dyDescent="0.3">
      <c r="B1093" s="75">
        <v>2.5000000000000001E-2</v>
      </c>
      <c r="C1093" s="75">
        <v>39.22</v>
      </c>
      <c r="D1093" s="75">
        <v>30.585999999999999</v>
      </c>
      <c r="E1093" s="75">
        <v>1.0529999999999999</v>
      </c>
      <c r="F1093" s="75">
        <v>20.709</v>
      </c>
      <c r="G1093" s="75">
        <v>6.7789999999999999</v>
      </c>
      <c r="H1093" s="75">
        <v>5.0599999999999996</v>
      </c>
      <c r="I1093" s="75">
        <v>0.74199999999999999</v>
      </c>
    </row>
    <row r="1094" spans="2:9" x14ac:dyDescent="0.3">
      <c r="B1094" s="75">
        <v>0.03</v>
      </c>
      <c r="C1094" s="75">
        <v>39.756</v>
      </c>
      <c r="D1094" s="75">
        <v>21.071999999999999</v>
      </c>
      <c r="E1094" s="75">
        <v>1.05</v>
      </c>
      <c r="F1094" s="75">
        <v>19.542000000000002</v>
      </c>
      <c r="G1094" s="75">
        <v>6.601</v>
      </c>
      <c r="H1094" s="75">
        <v>4.4790000000000001</v>
      </c>
      <c r="I1094" s="75">
        <v>0.51300000000000001</v>
      </c>
    </row>
    <row r="1095" spans="2:9" x14ac:dyDescent="0.3">
      <c r="B1095" s="75">
        <v>-7.0000000000000007E-2</v>
      </c>
      <c r="C1095" s="75">
        <v>32.991</v>
      </c>
      <c r="D1095" s="75">
        <v>36.57</v>
      </c>
      <c r="E1095" s="75">
        <v>1.0489999999999999</v>
      </c>
      <c r="F1095" s="75">
        <v>20.449000000000002</v>
      </c>
      <c r="G1095" s="75">
        <v>6.7949999999999999</v>
      </c>
      <c r="H1095" s="75">
        <v>4.9119999999999999</v>
      </c>
      <c r="I1095" s="75">
        <v>0.57699999999999996</v>
      </c>
    </row>
    <row r="1096" spans="2:9" x14ac:dyDescent="0.3">
      <c r="B1096" s="75">
        <v>-0.05</v>
      </c>
      <c r="C1096" s="75">
        <v>31.14</v>
      </c>
      <c r="D1096" s="75">
        <v>38.115000000000002</v>
      </c>
      <c r="E1096" s="75">
        <v>1.052</v>
      </c>
      <c r="F1096" s="75">
        <v>20.841000000000001</v>
      </c>
      <c r="G1096" s="75">
        <v>6.9189999999999996</v>
      </c>
      <c r="H1096" s="75">
        <v>5.1079999999999997</v>
      </c>
      <c r="I1096" s="75">
        <v>0.78400000000000003</v>
      </c>
    </row>
    <row r="1097" spans="2:9" x14ac:dyDescent="0.3">
      <c r="B1097" s="75">
        <v>-0.247</v>
      </c>
      <c r="C1097" s="75">
        <v>28.375</v>
      </c>
      <c r="D1097" s="75">
        <v>41.363999999999997</v>
      </c>
      <c r="E1097" s="75">
        <v>1.044</v>
      </c>
      <c r="F1097" s="75">
        <v>19.059999999999999</v>
      </c>
      <c r="G1097" s="75">
        <v>6.4470000000000001</v>
      </c>
      <c r="H1097" s="75">
        <v>4.2460000000000004</v>
      </c>
      <c r="I1097" s="75">
        <v>0.35799999999999998</v>
      </c>
    </row>
    <row r="1098" spans="2:9" x14ac:dyDescent="0.3">
      <c r="B1098" s="75">
        <v>-9.9000000000000005E-2</v>
      </c>
      <c r="C1098" s="75">
        <v>32.58</v>
      </c>
      <c r="D1098" s="75">
        <v>36.43</v>
      </c>
      <c r="E1098" s="75">
        <v>1.038</v>
      </c>
      <c r="F1098" s="75">
        <v>18.597000000000001</v>
      </c>
      <c r="G1098" s="75">
        <v>6.2610000000000001</v>
      </c>
      <c r="H1098" s="75">
        <v>4.032</v>
      </c>
      <c r="I1098" s="75">
        <v>0.215</v>
      </c>
    </row>
    <row r="1099" spans="2:9" x14ac:dyDescent="0.3">
      <c r="B1099" s="75">
        <v>-0.24199999999999999</v>
      </c>
      <c r="C1099" s="75">
        <v>23.888999999999999</v>
      </c>
      <c r="D1099" s="75">
        <v>49.08</v>
      </c>
      <c r="E1099" s="75">
        <v>1.042</v>
      </c>
      <c r="F1099" s="75">
        <v>19.346</v>
      </c>
      <c r="G1099" s="75">
        <v>6.5720000000000001</v>
      </c>
      <c r="H1099" s="75">
        <v>4.3579999999999997</v>
      </c>
      <c r="I1099" s="75">
        <v>0.432</v>
      </c>
    </row>
    <row r="1100" spans="2:9" x14ac:dyDescent="0.3">
      <c r="B1100" s="75">
        <v>-0.188</v>
      </c>
      <c r="C1100" s="75">
        <v>28.027000000000001</v>
      </c>
      <c r="D1100" s="75">
        <v>39.243000000000002</v>
      </c>
      <c r="E1100" s="75">
        <v>1.042</v>
      </c>
      <c r="F1100" s="75">
        <v>18.72</v>
      </c>
      <c r="G1100" s="75">
        <v>6.4550000000000001</v>
      </c>
      <c r="H1100" s="75">
        <v>4.0720000000000001</v>
      </c>
      <c r="I1100" s="75">
        <v>0.372</v>
      </c>
    </row>
    <row r="1101" spans="2:9" x14ac:dyDescent="0.3">
      <c r="B1101" s="75">
        <v>-9.9000000000000005E-2</v>
      </c>
      <c r="C1101" s="75">
        <v>33.128</v>
      </c>
      <c r="D1101" s="75">
        <v>32.802</v>
      </c>
      <c r="E1101" s="75">
        <v>1.052</v>
      </c>
      <c r="F1101" s="75">
        <v>18.587</v>
      </c>
      <c r="G1101" s="75">
        <v>6.2949999999999999</v>
      </c>
      <c r="H1101" s="75">
        <v>4.0679999999999996</v>
      </c>
      <c r="I1101" s="75">
        <v>0.23899999999999999</v>
      </c>
    </row>
    <row r="1102" spans="2:9" x14ac:dyDescent="0.3">
      <c r="B1102" s="75">
        <v>-0.23200000000000001</v>
      </c>
      <c r="C1102" s="75">
        <v>26.492000000000001</v>
      </c>
      <c r="D1102" s="75">
        <v>40.939</v>
      </c>
      <c r="E1102" s="75">
        <v>1.042</v>
      </c>
      <c r="F1102" s="75">
        <v>19.812999999999999</v>
      </c>
      <c r="G1102" s="75">
        <v>6.7750000000000004</v>
      </c>
      <c r="H1102" s="75">
        <v>4.6040000000000001</v>
      </c>
      <c r="I1102" s="75">
        <v>0.63700000000000001</v>
      </c>
    </row>
    <row r="1103" spans="2:9" x14ac:dyDescent="0.3">
      <c r="B1103" s="75">
        <v>-4.4999999999999998E-2</v>
      </c>
      <c r="C1103" s="75">
        <v>32.168999999999997</v>
      </c>
      <c r="D1103" s="75">
        <v>32.524000000000001</v>
      </c>
      <c r="E1103" s="75">
        <v>1.0449999999999999</v>
      </c>
      <c r="F1103" s="75">
        <v>19.989000000000001</v>
      </c>
      <c r="G1103" s="75">
        <v>6.7370000000000001</v>
      </c>
      <c r="H1103" s="75">
        <v>4.6859999999999999</v>
      </c>
      <c r="I1103" s="75">
        <v>0.77900000000000003</v>
      </c>
    </row>
    <row r="1104" spans="2:9" x14ac:dyDescent="0.3">
      <c r="B1104" s="75">
        <v>5.5E-2</v>
      </c>
      <c r="C1104" s="75">
        <v>35.103000000000002</v>
      </c>
      <c r="D1104" s="75">
        <v>31.138999999999999</v>
      </c>
      <c r="E1104" s="75">
        <v>1.042</v>
      </c>
      <c r="F1104" s="75">
        <v>19.116</v>
      </c>
      <c r="G1104" s="75">
        <v>6.5119999999999996</v>
      </c>
      <c r="H1104" s="75">
        <v>4.2990000000000004</v>
      </c>
      <c r="I1104" s="75">
        <v>0.58799999999999997</v>
      </c>
    </row>
    <row r="1105" spans="2:9" x14ac:dyDescent="0.3">
      <c r="B1105" s="75">
        <v>7.0000000000000007E-2</v>
      </c>
      <c r="C1105" s="75">
        <v>40.893000000000001</v>
      </c>
      <c r="D1105" s="75">
        <v>21.472999999999999</v>
      </c>
      <c r="E1105" s="75">
        <v>1.0489999999999999</v>
      </c>
      <c r="F1105" s="75">
        <v>18.768999999999998</v>
      </c>
      <c r="G1105" s="75">
        <v>6.335</v>
      </c>
      <c r="H1105" s="75">
        <v>4.0890000000000004</v>
      </c>
      <c r="I1105" s="75">
        <v>0.47</v>
      </c>
    </row>
    <row r="1106" spans="2:9" x14ac:dyDescent="0.3">
      <c r="B1106" s="75">
        <v>-1.4999999999999999E-2</v>
      </c>
      <c r="C1106" s="75">
        <v>32.649000000000001</v>
      </c>
      <c r="D1106" s="75">
        <v>31.553999999999998</v>
      </c>
      <c r="E1106" s="75">
        <v>1.038</v>
      </c>
      <c r="F1106" s="75">
        <v>18.707999999999998</v>
      </c>
      <c r="G1106" s="75">
        <v>6.2709999999999999</v>
      </c>
      <c r="H1106" s="75">
        <v>3.9780000000000002</v>
      </c>
      <c r="I1106" s="75">
        <v>0.45700000000000002</v>
      </c>
    </row>
    <row r="1107" spans="2:9" x14ac:dyDescent="0.3">
      <c r="B1107" s="75">
        <v>-0.109</v>
      </c>
      <c r="C1107" s="75">
        <v>27.748999999999999</v>
      </c>
      <c r="D1107" s="75">
        <v>38.537999999999997</v>
      </c>
      <c r="E1107" s="75">
        <v>1.036</v>
      </c>
      <c r="F1107" s="75">
        <v>19.323</v>
      </c>
      <c r="G1107" s="75">
        <v>6.55</v>
      </c>
      <c r="H1107" s="75">
        <v>4.4039999999999999</v>
      </c>
      <c r="I1107" s="75">
        <v>0.58799999999999997</v>
      </c>
    </row>
    <row r="1108" spans="2:9" x14ac:dyDescent="0.3">
      <c r="B1108" s="75">
        <v>0</v>
      </c>
      <c r="C1108" s="75">
        <v>36.186999999999998</v>
      </c>
      <c r="D1108" s="75">
        <v>25.927</v>
      </c>
      <c r="E1108" s="75">
        <v>1.022</v>
      </c>
      <c r="F1108" s="75">
        <v>17.433</v>
      </c>
      <c r="G1108" s="75">
        <v>5.9480000000000004</v>
      </c>
      <c r="H1108" s="75">
        <v>3.4860000000000002</v>
      </c>
      <c r="I1108" s="75">
        <v>0.104</v>
      </c>
    </row>
    <row r="1109" spans="2:9" x14ac:dyDescent="0.3">
      <c r="B1109" s="75">
        <v>-0.193</v>
      </c>
      <c r="C1109" s="75">
        <v>34.491</v>
      </c>
      <c r="D1109" s="75">
        <v>25.518999999999998</v>
      </c>
      <c r="E1109" s="75">
        <v>1.0469999999999999</v>
      </c>
      <c r="F1109" s="75">
        <v>19.195</v>
      </c>
      <c r="G1109" s="75">
        <v>6.2130000000000001</v>
      </c>
      <c r="H1109" s="75">
        <v>4.3</v>
      </c>
      <c r="I1109" s="75">
        <v>0.40500000000000003</v>
      </c>
    </row>
    <row r="1110" spans="2:9" x14ac:dyDescent="0.3">
      <c r="B1110" s="75">
        <v>-0.09</v>
      </c>
      <c r="C1110" s="75">
        <v>31.827000000000002</v>
      </c>
      <c r="D1110" s="75">
        <v>29.209</v>
      </c>
      <c r="E1110" s="75">
        <v>1.05</v>
      </c>
      <c r="F1110" s="75">
        <v>19.436</v>
      </c>
      <c r="G1110" s="75">
        <v>6.3869999999999996</v>
      </c>
      <c r="H1110" s="75">
        <v>4.4039999999999999</v>
      </c>
      <c r="I1110" s="75">
        <v>0.51900000000000002</v>
      </c>
    </row>
    <row r="1111" spans="2:9" x14ac:dyDescent="0.3">
      <c r="B1111" s="75">
        <v>-0.154</v>
      </c>
      <c r="C1111" s="75">
        <v>29.622</v>
      </c>
      <c r="D1111" s="75">
        <v>32.384999999999998</v>
      </c>
      <c r="E1111" s="75">
        <v>1.0569999999999999</v>
      </c>
      <c r="F1111" s="75">
        <v>20.135999999999999</v>
      </c>
      <c r="G1111" s="75">
        <v>6.7249999999999996</v>
      </c>
      <c r="H1111" s="75">
        <v>4.7229999999999999</v>
      </c>
      <c r="I1111" s="75">
        <v>0.65200000000000002</v>
      </c>
    </row>
    <row r="1112" spans="2:9" x14ac:dyDescent="0.3">
      <c r="B1112" s="75">
        <v>-0.154</v>
      </c>
      <c r="C1112" s="75">
        <v>35.917000000000002</v>
      </c>
      <c r="D1112" s="75">
        <v>29.346</v>
      </c>
      <c r="E1112" s="75">
        <v>1.0329999999999999</v>
      </c>
      <c r="F1112" s="75">
        <v>16.739999999999998</v>
      </c>
      <c r="G1112" s="75">
        <v>6.1680000000000001</v>
      </c>
      <c r="H1112" s="75">
        <v>3.2010000000000001</v>
      </c>
      <c r="I1112" s="75">
        <v>0.104</v>
      </c>
    </row>
    <row r="1113" spans="2:9" x14ac:dyDescent="0.3">
      <c r="B1113" s="75">
        <v>-0.14899999999999999</v>
      </c>
      <c r="C1113" s="75">
        <v>30.658000000000001</v>
      </c>
      <c r="D1113" s="75">
        <v>35.729999999999997</v>
      </c>
      <c r="E1113" s="75">
        <v>1.0329999999999999</v>
      </c>
      <c r="F1113" s="75">
        <v>18.588999999999999</v>
      </c>
      <c r="G1113" s="75">
        <v>6.5309999999999997</v>
      </c>
      <c r="H1113" s="75">
        <v>3.9889999999999999</v>
      </c>
      <c r="I1113" s="75">
        <v>0.33600000000000002</v>
      </c>
    </row>
    <row r="1114" spans="2:9" x14ac:dyDescent="0.3">
      <c r="B1114" s="75">
        <v>-0.27100000000000002</v>
      </c>
      <c r="C1114" s="75">
        <v>29.414999999999999</v>
      </c>
      <c r="D1114" s="75">
        <v>33.774999999999999</v>
      </c>
      <c r="E1114" s="75">
        <v>1.0329999999999999</v>
      </c>
      <c r="F1114" s="75">
        <v>19.422000000000001</v>
      </c>
      <c r="G1114" s="75">
        <v>6.6150000000000002</v>
      </c>
      <c r="H1114" s="75">
        <v>4.3819999999999997</v>
      </c>
      <c r="I1114" s="75">
        <v>0.432</v>
      </c>
    </row>
    <row r="1115" spans="2:9" x14ac:dyDescent="0.3">
      <c r="B1115" s="75">
        <v>0.24299999999999999</v>
      </c>
      <c r="C1115" s="75">
        <v>51.637999999999998</v>
      </c>
      <c r="D1115" s="75">
        <v>15.922000000000001</v>
      </c>
      <c r="E1115" s="75">
        <v>1.099</v>
      </c>
      <c r="F1115" s="75">
        <v>24.42</v>
      </c>
      <c r="G1115" s="75">
        <v>7.8739999999999997</v>
      </c>
      <c r="H1115" s="75">
        <v>6.9989999999999997</v>
      </c>
      <c r="I1115" s="75">
        <v>1.73</v>
      </c>
    </row>
    <row r="1116" spans="2:9" x14ac:dyDescent="0.3">
      <c r="B1116" s="75">
        <v>0.34</v>
      </c>
      <c r="C1116" s="75">
        <v>58.686</v>
      </c>
      <c r="D1116" s="75">
        <v>9.1590000000000007</v>
      </c>
      <c r="E1116" s="75">
        <v>1.101</v>
      </c>
      <c r="F1116" s="75">
        <v>25.288</v>
      </c>
      <c r="G1116" s="75">
        <v>8.0340000000000007</v>
      </c>
      <c r="H1116" s="75">
        <v>7.4059999999999997</v>
      </c>
      <c r="I1116" s="75">
        <v>1.873</v>
      </c>
    </row>
    <row r="1117" spans="2:9" x14ac:dyDescent="0.3">
      <c r="B1117" s="75">
        <v>0.08</v>
      </c>
      <c r="C1117" s="75">
        <v>49.024999999999999</v>
      </c>
      <c r="D1117" s="75">
        <v>27.7</v>
      </c>
      <c r="E1117" s="75">
        <v>1.097</v>
      </c>
      <c r="F1117" s="75">
        <v>26.119</v>
      </c>
      <c r="G1117" s="75">
        <v>8.2219999999999995</v>
      </c>
      <c r="H1117" s="75">
        <v>7.7709999999999999</v>
      </c>
      <c r="I1117" s="75">
        <v>1.946</v>
      </c>
    </row>
    <row r="1118" spans="2:9" x14ac:dyDescent="0.3">
      <c r="B1118" s="75">
        <v>0.13100000000000001</v>
      </c>
      <c r="C1118" s="75">
        <v>46.265999999999998</v>
      </c>
      <c r="D1118" s="75">
        <v>23.893000000000001</v>
      </c>
      <c r="E1118" s="75">
        <v>1.0760000000000001</v>
      </c>
      <c r="F1118" s="75">
        <v>23.113</v>
      </c>
      <c r="G1118" s="75">
        <v>7.2880000000000003</v>
      </c>
      <c r="H1118" s="75">
        <v>6.3289999999999997</v>
      </c>
      <c r="I1118" s="75">
        <v>1.5129999999999999</v>
      </c>
    </row>
    <row r="1119" spans="2:9" x14ac:dyDescent="0.3">
      <c r="B1119" s="75">
        <v>0.13600000000000001</v>
      </c>
      <c r="C1119" s="75">
        <v>50.332999999999998</v>
      </c>
      <c r="D1119" s="75">
        <v>17.888000000000002</v>
      </c>
      <c r="E1119" s="75">
        <v>1.095</v>
      </c>
      <c r="F1119" s="75">
        <v>25.209</v>
      </c>
      <c r="G1119" s="75">
        <v>7.9550000000000001</v>
      </c>
      <c r="H1119" s="75">
        <v>7.2960000000000003</v>
      </c>
      <c r="I1119" s="75">
        <v>1.792</v>
      </c>
    </row>
    <row r="1120" spans="2:9" x14ac:dyDescent="0.3">
      <c r="B1120" s="75">
        <v>0.17599999999999999</v>
      </c>
      <c r="C1120" s="75">
        <v>44.218000000000004</v>
      </c>
      <c r="D1120" s="75">
        <v>26.88</v>
      </c>
      <c r="E1120" s="75">
        <v>1.0900000000000001</v>
      </c>
      <c r="F1120" s="75">
        <v>25.443999999999999</v>
      </c>
      <c r="G1120" s="75">
        <v>8.0449999999999999</v>
      </c>
      <c r="H1120" s="75">
        <v>7.4770000000000003</v>
      </c>
      <c r="I1120" s="75">
        <v>1.847</v>
      </c>
    </row>
    <row r="1121" spans="2:9" x14ac:dyDescent="0.3">
      <c r="B1121" s="75">
        <v>0.151</v>
      </c>
      <c r="C1121" s="75">
        <v>43.887</v>
      </c>
      <c r="D1121" s="75">
        <v>33.774999999999999</v>
      </c>
      <c r="E1121" s="75">
        <v>1.0820000000000001</v>
      </c>
      <c r="F1121" s="75">
        <v>23.699000000000002</v>
      </c>
      <c r="G1121" s="75">
        <v>7.593</v>
      </c>
      <c r="H1121" s="75">
        <v>6.609</v>
      </c>
      <c r="I1121" s="75">
        <v>1.482</v>
      </c>
    </row>
    <row r="1122" spans="2:9" x14ac:dyDescent="0.3">
      <c r="B1122" s="75">
        <v>0.20699999999999999</v>
      </c>
      <c r="C1122" s="75">
        <v>48.893999999999998</v>
      </c>
      <c r="D1122" s="75">
        <v>23.219000000000001</v>
      </c>
      <c r="E1122" s="75">
        <v>1.081</v>
      </c>
      <c r="F1122" s="75">
        <v>24.303000000000001</v>
      </c>
      <c r="G1122" s="75">
        <v>7.7750000000000004</v>
      </c>
      <c r="H1122" s="75">
        <v>6.8609999999999998</v>
      </c>
      <c r="I1122" s="75">
        <v>1.583</v>
      </c>
    </row>
    <row r="1123" spans="2:9" x14ac:dyDescent="0.3">
      <c r="B1123" s="75">
        <v>-1.4999999999999999E-2</v>
      </c>
      <c r="C1123" s="75">
        <v>40.158000000000001</v>
      </c>
      <c r="D1123" s="75">
        <v>42.073999999999998</v>
      </c>
      <c r="E1123" s="75">
        <v>1.0660000000000001</v>
      </c>
      <c r="F1123" s="75">
        <v>24.792999999999999</v>
      </c>
      <c r="G1123" s="75">
        <v>8.1229999999999993</v>
      </c>
      <c r="H1123" s="75">
        <v>7.202</v>
      </c>
      <c r="I1123" s="75">
        <v>1.7030000000000001</v>
      </c>
    </row>
    <row r="1124" spans="2:9" x14ac:dyDescent="0.3">
      <c r="B1124" s="75">
        <v>0.126</v>
      </c>
      <c r="C1124" s="75">
        <v>54.558999999999997</v>
      </c>
      <c r="D1124" s="75">
        <v>11.292999999999999</v>
      </c>
      <c r="E1124" s="75">
        <v>1.089</v>
      </c>
      <c r="F1124" s="75">
        <v>23.437999999999999</v>
      </c>
      <c r="G1124" s="75">
        <v>7.65</v>
      </c>
      <c r="H1124" s="75">
        <v>6.4569999999999999</v>
      </c>
      <c r="I1124" s="75">
        <v>1.4770000000000001</v>
      </c>
    </row>
    <row r="1125" spans="2:9" x14ac:dyDescent="0.3">
      <c r="B1125" s="75">
        <v>0.13100000000000001</v>
      </c>
      <c r="C1125" s="75">
        <v>49.024999999999999</v>
      </c>
      <c r="D1125" s="75">
        <v>17.494</v>
      </c>
      <c r="E1125" s="75">
        <v>1.0880000000000001</v>
      </c>
      <c r="F1125" s="75">
        <v>24.196999999999999</v>
      </c>
      <c r="G1125" s="75">
        <v>7.7939999999999996</v>
      </c>
      <c r="H1125" s="75">
        <v>6.8330000000000002</v>
      </c>
      <c r="I1125" s="75">
        <v>1.583</v>
      </c>
    </row>
    <row r="1126" spans="2:9" x14ac:dyDescent="0.3">
      <c r="B1126" s="75">
        <v>7.0000000000000007E-2</v>
      </c>
      <c r="C1126" s="75">
        <v>49.286999999999999</v>
      </c>
      <c r="D1126" s="75">
        <v>23.353999999999999</v>
      </c>
      <c r="E1126" s="75">
        <v>1.0920000000000001</v>
      </c>
      <c r="F1126" s="75">
        <v>24.741</v>
      </c>
      <c r="G1126" s="75">
        <v>7.9960000000000004</v>
      </c>
      <c r="H1126" s="75">
        <v>7.1520000000000001</v>
      </c>
      <c r="I1126" s="75">
        <v>1.728</v>
      </c>
    </row>
    <row r="1127" spans="2:9" x14ac:dyDescent="0.3">
      <c r="B1127" s="75">
        <v>0.156</v>
      </c>
      <c r="C1127" s="75">
        <v>45.673000000000002</v>
      </c>
      <c r="D1127" s="75">
        <v>29.622</v>
      </c>
      <c r="E1127" s="75">
        <v>1.07</v>
      </c>
      <c r="F1127" s="75">
        <v>24.17</v>
      </c>
      <c r="G1127" s="75">
        <v>7.766</v>
      </c>
      <c r="H1127" s="75">
        <v>6.8460000000000001</v>
      </c>
      <c r="I1127" s="75">
        <v>1.615</v>
      </c>
    </row>
    <row r="1128" spans="2:9" x14ac:dyDescent="0.3">
      <c r="B1128" s="75">
        <v>5.5E-2</v>
      </c>
      <c r="C1128" s="75">
        <v>45.475000000000001</v>
      </c>
      <c r="D1128" s="75">
        <v>21.071999999999999</v>
      </c>
      <c r="E1128" s="75">
        <v>1.0760000000000001</v>
      </c>
      <c r="F1128" s="75">
        <v>24.173999999999999</v>
      </c>
      <c r="G1128" s="75">
        <v>7.8769999999999998</v>
      </c>
      <c r="H1128" s="75">
        <v>6.8259999999999996</v>
      </c>
      <c r="I1128" s="75">
        <v>1.6919999999999999</v>
      </c>
    </row>
    <row r="1129" spans="2:9" x14ac:dyDescent="0.3">
      <c r="B1129" s="75">
        <v>-1.4999999999999999E-2</v>
      </c>
      <c r="C1129" s="75">
        <v>42.957999999999998</v>
      </c>
      <c r="D1129" s="75">
        <v>33.636000000000003</v>
      </c>
      <c r="E1129" s="75">
        <v>1.085</v>
      </c>
      <c r="F1129" s="75">
        <v>25.052</v>
      </c>
      <c r="G1129" s="75">
        <v>8.2870000000000008</v>
      </c>
      <c r="H1129" s="75">
        <v>7.3319999999999999</v>
      </c>
      <c r="I1129" s="75">
        <v>1.7729999999999999</v>
      </c>
    </row>
    <row r="1130" spans="2:9" x14ac:dyDescent="0.3">
      <c r="B1130" s="75">
        <v>0.09</v>
      </c>
      <c r="C1130" s="75">
        <v>48.631999999999998</v>
      </c>
      <c r="D1130" s="75">
        <v>13.977</v>
      </c>
      <c r="E1130" s="75">
        <v>1.07</v>
      </c>
      <c r="F1130" s="75">
        <v>23.846</v>
      </c>
      <c r="G1130" s="75">
        <v>7.6390000000000002</v>
      </c>
      <c r="H1130" s="75">
        <v>6.6150000000000002</v>
      </c>
      <c r="I1130" s="75">
        <v>1.56</v>
      </c>
    </row>
    <row r="1131" spans="2:9" x14ac:dyDescent="0.3">
      <c r="B1131" s="75">
        <v>1.4999999999999999E-2</v>
      </c>
      <c r="C1131" s="75">
        <v>49.024999999999999</v>
      </c>
      <c r="D1131" s="75">
        <v>18.283999999999999</v>
      </c>
      <c r="E1131" s="75">
        <v>1.073</v>
      </c>
      <c r="F1131" s="75">
        <v>24.821999999999999</v>
      </c>
      <c r="G1131" s="75">
        <v>8.0410000000000004</v>
      </c>
      <c r="H1131" s="75">
        <v>7.1289999999999996</v>
      </c>
      <c r="I1131" s="75">
        <v>1.7210000000000001</v>
      </c>
    </row>
    <row r="1132" spans="2:9" x14ac:dyDescent="0.3">
      <c r="B1132" s="75">
        <v>0.01</v>
      </c>
      <c r="C1132" s="75">
        <v>43.820999999999998</v>
      </c>
      <c r="D1132" s="75">
        <v>27.29</v>
      </c>
      <c r="E1132" s="75">
        <v>1.087</v>
      </c>
      <c r="F1132" s="75">
        <v>25.2</v>
      </c>
      <c r="G1132" s="75">
        <v>8.27</v>
      </c>
      <c r="H1132" s="75">
        <v>7.3559999999999999</v>
      </c>
      <c r="I1132" s="75">
        <v>1.7849999999999999</v>
      </c>
    </row>
    <row r="1133" spans="2:9" x14ac:dyDescent="0.3">
      <c r="B1133" s="75">
        <v>0.13100000000000001</v>
      </c>
      <c r="C1133" s="75">
        <v>46.53</v>
      </c>
      <c r="D1133" s="75">
        <v>18.283999999999999</v>
      </c>
      <c r="E1133" s="75">
        <v>1.069</v>
      </c>
      <c r="F1133" s="75">
        <v>23.695</v>
      </c>
      <c r="G1133" s="75">
        <v>7.46</v>
      </c>
      <c r="H1133" s="75">
        <v>6.5670000000000002</v>
      </c>
      <c r="I1133" s="75">
        <v>1.5429999999999999</v>
      </c>
    </row>
    <row r="1134" spans="2:9" x14ac:dyDescent="0.3">
      <c r="B1134" s="75">
        <v>0</v>
      </c>
      <c r="C1134" s="75">
        <v>46.398000000000003</v>
      </c>
      <c r="D1134" s="75">
        <v>18.416</v>
      </c>
      <c r="E1134" s="75">
        <v>1.075</v>
      </c>
      <c r="F1134" s="75">
        <v>24.940999999999999</v>
      </c>
      <c r="G1134" s="75">
        <v>7.9290000000000003</v>
      </c>
      <c r="H1134" s="75">
        <v>7.2859999999999996</v>
      </c>
      <c r="I1134" s="75">
        <v>1.7030000000000001</v>
      </c>
    </row>
    <row r="1135" spans="2:9" x14ac:dyDescent="0.3">
      <c r="B1135" s="75">
        <v>-9.9000000000000005E-2</v>
      </c>
      <c r="C1135" s="75">
        <v>44.945999999999998</v>
      </c>
      <c r="D1135" s="75">
        <v>24.164000000000001</v>
      </c>
      <c r="E1135" s="75">
        <v>1.0780000000000001</v>
      </c>
      <c r="F1135" s="75">
        <v>25.007000000000001</v>
      </c>
      <c r="G1135" s="75">
        <v>8.0809999999999995</v>
      </c>
      <c r="H1135" s="75">
        <v>7.2869999999999999</v>
      </c>
      <c r="I1135" s="75">
        <v>1.7869999999999999</v>
      </c>
    </row>
    <row r="1136" spans="2:9" x14ac:dyDescent="0.3">
      <c r="B1136" s="75">
        <v>-0.188</v>
      </c>
      <c r="C1136" s="75">
        <v>51.898000000000003</v>
      </c>
      <c r="D1136" s="75">
        <v>19.209</v>
      </c>
      <c r="E1136" s="75">
        <v>1.0640000000000001</v>
      </c>
      <c r="F1136" s="75">
        <v>21.183</v>
      </c>
      <c r="G1136" s="75">
        <v>7.1559999999999997</v>
      </c>
      <c r="H1136" s="75">
        <v>5.3879999999999999</v>
      </c>
      <c r="I1136" s="75">
        <v>0.92400000000000004</v>
      </c>
    </row>
    <row r="1137" spans="2:9" x14ac:dyDescent="0.3">
      <c r="B1137" s="75">
        <v>-0.17299999999999999</v>
      </c>
      <c r="C1137" s="75">
        <v>48.436</v>
      </c>
      <c r="D1137" s="75">
        <v>26.88</v>
      </c>
      <c r="E1137" s="75">
        <v>1.0649999999999999</v>
      </c>
      <c r="F1137" s="75">
        <v>21.875</v>
      </c>
      <c r="G1137" s="75">
        <v>7.3360000000000003</v>
      </c>
      <c r="H1137" s="75">
        <v>5.7619999999999996</v>
      </c>
      <c r="I1137" s="75">
        <v>1.0680000000000001</v>
      </c>
    </row>
    <row r="1138" spans="2:9" x14ac:dyDescent="0.3">
      <c r="B1138" s="75">
        <v>-0.22700000000000001</v>
      </c>
      <c r="C1138" s="75">
        <v>47.253999999999998</v>
      </c>
      <c r="D1138" s="75">
        <v>29.346</v>
      </c>
      <c r="E1138" s="75">
        <v>1.0660000000000001</v>
      </c>
      <c r="F1138" s="75">
        <v>22.094999999999999</v>
      </c>
      <c r="G1138" s="75">
        <v>7.4470000000000001</v>
      </c>
      <c r="H1138" s="75">
        <v>5.79</v>
      </c>
      <c r="I1138" s="75">
        <v>1.1819999999999999</v>
      </c>
    </row>
    <row r="1139" spans="2:9" x14ac:dyDescent="0.3">
      <c r="B1139" s="75">
        <v>0.314</v>
      </c>
      <c r="C1139" s="75">
        <v>56.627000000000002</v>
      </c>
      <c r="D1139" s="75">
        <v>2.9249999999999998</v>
      </c>
      <c r="E1139" s="75">
        <v>1.1180000000000001</v>
      </c>
      <c r="F1139" s="75">
        <v>25.166</v>
      </c>
      <c r="G1139" s="75">
        <v>7.9130000000000003</v>
      </c>
      <c r="H1139" s="75">
        <v>7.2110000000000003</v>
      </c>
      <c r="I1139" s="75">
        <v>1.8129999999999999</v>
      </c>
    </row>
    <row r="1140" spans="2:9" x14ac:dyDescent="0.3">
      <c r="B1140" s="75">
        <v>0.217</v>
      </c>
      <c r="C1140" s="75">
        <v>53.457999999999998</v>
      </c>
      <c r="D1140" s="75">
        <v>0.51100000000000001</v>
      </c>
      <c r="E1140" s="75">
        <v>1.1220000000000001</v>
      </c>
      <c r="F1140" s="75">
        <v>24.56</v>
      </c>
      <c r="G1140" s="75">
        <v>7.8540000000000001</v>
      </c>
      <c r="H1140" s="75">
        <v>7.02</v>
      </c>
      <c r="I1140" s="75">
        <v>1.7010000000000001</v>
      </c>
    </row>
    <row r="1141" spans="2:9" x14ac:dyDescent="0.3">
      <c r="B1141" s="75">
        <v>0.38100000000000001</v>
      </c>
      <c r="C1141" s="75">
        <v>60.993000000000002</v>
      </c>
      <c r="D1141" s="75">
        <v>0</v>
      </c>
      <c r="E1141" s="75">
        <v>1.1180000000000001</v>
      </c>
      <c r="F1141" s="75">
        <v>22.007000000000001</v>
      </c>
      <c r="G1141" s="75">
        <v>8.2590000000000003</v>
      </c>
      <c r="H1141" s="75">
        <v>7.3220000000000001</v>
      </c>
      <c r="I1141" s="75">
        <v>1.169</v>
      </c>
    </row>
    <row r="1142" spans="2:9" x14ac:dyDescent="0.3">
      <c r="B1142" s="75">
        <v>0.39700000000000002</v>
      </c>
      <c r="C1142" s="75">
        <v>58.429000000000002</v>
      </c>
      <c r="D1142" s="75">
        <v>1.147</v>
      </c>
      <c r="E1142" s="75">
        <v>1.129</v>
      </c>
      <c r="F1142" s="75">
        <v>21.114999999999998</v>
      </c>
      <c r="G1142" s="75">
        <v>7.9130000000000003</v>
      </c>
      <c r="H1142" s="75">
        <v>6.5570000000000004</v>
      </c>
      <c r="I1142" s="75">
        <v>0.92800000000000005</v>
      </c>
    </row>
    <row r="1143" spans="2:9" x14ac:dyDescent="0.3">
      <c r="B1143" s="75">
        <v>0.28899999999999998</v>
      </c>
      <c r="C1143" s="75">
        <v>56.755000000000003</v>
      </c>
      <c r="D1143" s="75">
        <v>0.40699999999999997</v>
      </c>
      <c r="E1143" s="75">
        <v>1.113</v>
      </c>
      <c r="F1143" s="75">
        <v>26.193999999999999</v>
      </c>
      <c r="G1143" s="75">
        <v>8.4540000000000006</v>
      </c>
      <c r="H1143" s="75">
        <v>7.8159999999999998</v>
      </c>
      <c r="I1143" s="75">
        <v>2.145</v>
      </c>
    </row>
    <row r="1144" spans="2:9" x14ac:dyDescent="0.3">
      <c r="B1144" s="75">
        <v>0.20200000000000001</v>
      </c>
      <c r="C1144" s="75">
        <v>56.110999999999997</v>
      </c>
      <c r="D1144" s="75">
        <v>0.40699999999999997</v>
      </c>
      <c r="E1144" s="75">
        <v>1.1040000000000001</v>
      </c>
      <c r="F1144" s="75">
        <v>25.673999999999999</v>
      </c>
      <c r="G1144" s="75">
        <v>8.2080000000000002</v>
      </c>
      <c r="H1144" s="75">
        <v>7.5339999999999998</v>
      </c>
      <c r="I1144" s="75">
        <v>2.0459999999999998</v>
      </c>
    </row>
    <row r="1145" spans="2:9" x14ac:dyDescent="0.3">
      <c r="B1145" s="75">
        <v>0.27300000000000002</v>
      </c>
      <c r="C1145" s="75">
        <v>53.847000000000001</v>
      </c>
      <c r="D1145" s="75">
        <v>2.0230000000000001</v>
      </c>
      <c r="E1145" s="75">
        <v>1.111</v>
      </c>
      <c r="F1145" s="75">
        <v>25.93</v>
      </c>
      <c r="G1145" s="75">
        <v>8.1</v>
      </c>
      <c r="H1145" s="75">
        <v>7.6689999999999996</v>
      </c>
      <c r="I1145" s="75">
        <v>2.0369999999999999</v>
      </c>
    </row>
    <row r="1146" spans="2:9" x14ac:dyDescent="0.3">
      <c r="B1146" s="75">
        <v>0.55800000000000005</v>
      </c>
      <c r="C1146" s="75">
        <v>63.034999999999997</v>
      </c>
      <c r="D1146" s="75">
        <v>-0.39100000000000001</v>
      </c>
      <c r="E1146" s="75">
        <v>1.113</v>
      </c>
      <c r="F1146" s="75">
        <v>21.39</v>
      </c>
      <c r="G1146" s="75">
        <v>7.4749999999999996</v>
      </c>
      <c r="H1146" s="75">
        <v>5.2939999999999996</v>
      </c>
      <c r="I1146" s="75">
        <v>0.875</v>
      </c>
    </row>
    <row r="1147" spans="2:9" x14ac:dyDescent="0.3">
      <c r="B1147" s="75">
        <v>-0.67200000000000004</v>
      </c>
      <c r="C1147" s="75">
        <v>3.448</v>
      </c>
      <c r="D1147" s="75">
        <v>76.878</v>
      </c>
      <c r="E1147" s="75">
        <v>1.02</v>
      </c>
      <c r="F1147" s="75">
        <v>18.440999999999999</v>
      </c>
      <c r="G1147" s="75">
        <v>6.6520000000000001</v>
      </c>
      <c r="H1147" s="75">
        <v>3.9460000000000002</v>
      </c>
      <c r="I1147" s="75">
        <v>0.14000000000000001</v>
      </c>
    </row>
    <row r="1148" spans="2:9" x14ac:dyDescent="0.3">
      <c r="B1148" s="75">
        <v>-0.60499999999999998</v>
      </c>
      <c r="C1148" s="75">
        <v>2.8450000000000002</v>
      </c>
      <c r="D1148" s="75">
        <v>84.554000000000002</v>
      </c>
      <c r="E1148" s="75">
        <v>1.008</v>
      </c>
      <c r="F1148" s="75">
        <v>16.440999999999999</v>
      </c>
      <c r="G1148" s="75">
        <v>6.3150000000000004</v>
      </c>
      <c r="H1148" s="75">
        <v>2.9969999999999999</v>
      </c>
      <c r="I1148" s="75">
        <v>-0.4</v>
      </c>
    </row>
    <row r="1149" spans="2:9" x14ac:dyDescent="0.3">
      <c r="B1149" s="75">
        <v>-0.69399999999999995</v>
      </c>
      <c r="C1149" s="75">
        <v>1.5149999999999999</v>
      </c>
      <c r="D1149" s="75">
        <v>81.988</v>
      </c>
      <c r="E1149" s="75">
        <v>0.998</v>
      </c>
      <c r="F1149" s="75">
        <v>16.294</v>
      </c>
      <c r="G1149" s="75">
        <v>6.5720000000000001</v>
      </c>
      <c r="H1149" s="75">
        <v>3.0169999999999999</v>
      </c>
      <c r="I1149" s="75">
        <v>-0.47799999999999998</v>
      </c>
    </row>
    <row r="1150" spans="2:9" x14ac:dyDescent="0.3">
      <c r="B1150" s="75">
        <v>-0.55900000000000005</v>
      </c>
      <c r="C1150" s="75">
        <v>2.0539999999999998</v>
      </c>
      <c r="D1150" s="75">
        <v>8.7859999999999996</v>
      </c>
      <c r="E1150" s="75">
        <v>1.081</v>
      </c>
      <c r="F1150" s="75">
        <v>20.289000000000001</v>
      </c>
      <c r="G1150" s="75">
        <v>7.7190000000000003</v>
      </c>
      <c r="H1150" s="75">
        <v>4.8659999999999997</v>
      </c>
      <c r="I1150" s="75">
        <v>0.23899999999999999</v>
      </c>
    </row>
    <row r="1151" spans="2:9" x14ac:dyDescent="0.3">
      <c r="B1151" s="75">
        <v>-0.41499999999999998</v>
      </c>
      <c r="C1151" s="75">
        <v>3.0179999999999998</v>
      </c>
      <c r="D1151" s="75">
        <v>5.8550000000000004</v>
      </c>
      <c r="E1151" s="75">
        <v>1.0329999999999999</v>
      </c>
      <c r="F1151" s="75">
        <v>17.163</v>
      </c>
      <c r="G1151" s="75">
        <v>7.0860000000000003</v>
      </c>
      <c r="H1151" s="75">
        <v>3.3959999999999999</v>
      </c>
      <c r="I1151" s="75">
        <v>-0.23599999999999999</v>
      </c>
    </row>
    <row r="1152" spans="2:9" x14ac:dyDescent="0.3">
      <c r="B1152" s="75">
        <v>-0.32400000000000001</v>
      </c>
      <c r="C1152" s="75">
        <v>17.638999999999999</v>
      </c>
      <c r="D1152" s="75">
        <v>28.934000000000001</v>
      </c>
      <c r="E1152" s="75">
        <v>1.07</v>
      </c>
      <c r="F1152" s="75">
        <v>20.289000000000001</v>
      </c>
      <c r="G1152" s="75">
        <v>7.4370000000000003</v>
      </c>
      <c r="H1152" s="75">
        <v>4.859</v>
      </c>
      <c r="I1152" s="75">
        <v>0.47</v>
      </c>
    </row>
    <row r="1155" spans="2:12" x14ac:dyDescent="0.3">
      <c r="B1155" s="75" t="s">
        <v>394</v>
      </c>
      <c r="C1155" s="75" t="s">
        <v>395</v>
      </c>
      <c r="D1155" s="75" t="s">
        <v>396</v>
      </c>
      <c r="E1155" s="75" t="s">
        <v>397</v>
      </c>
      <c r="F1155" s="75" t="s">
        <v>398</v>
      </c>
      <c r="G1155" s="75" t="s">
        <v>399</v>
      </c>
      <c r="H1155" s="75" t="s">
        <v>400</v>
      </c>
      <c r="I1155" s="75" t="s">
        <v>401</v>
      </c>
      <c r="J1155" s="75" t="s">
        <v>402</v>
      </c>
      <c r="K1155" s="75" t="s">
        <v>403</v>
      </c>
      <c r="L1155" s="75" t="s">
        <v>404</v>
      </c>
    </row>
    <row r="1156" spans="2:12" x14ac:dyDescent="0.3">
      <c r="B1156" s="75" t="s">
        <v>405</v>
      </c>
      <c r="C1156" s="75">
        <v>11.25</v>
      </c>
      <c r="D1156" s="75">
        <v>7.43</v>
      </c>
      <c r="E1156" s="75">
        <v>15.48</v>
      </c>
      <c r="F1156" s="75">
        <v>2.27</v>
      </c>
      <c r="G1156" s="75">
        <v>48.9</v>
      </c>
      <c r="H1156" s="75">
        <v>15.13</v>
      </c>
      <c r="I1156" s="75">
        <v>49.28</v>
      </c>
      <c r="J1156" s="75">
        <v>4.7</v>
      </c>
      <c r="K1156" s="75">
        <v>61.32</v>
      </c>
      <c r="L1156" s="75">
        <v>268.95</v>
      </c>
    </row>
    <row r="1157" spans="2:12" x14ac:dyDescent="0.3">
      <c r="B1157" s="75" t="s">
        <v>406</v>
      </c>
      <c r="C1157" s="75">
        <v>10.87</v>
      </c>
      <c r="D1157" s="75">
        <v>7.45</v>
      </c>
      <c r="E1157" s="75">
        <v>14.97</v>
      </c>
      <c r="F1157" s="75">
        <v>1.97</v>
      </c>
      <c r="G1157" s="75">
        <v>47.71</v>
      </c>
      <c r="H1157" s="75">
        <v>14.46</v>
      </c>
      <c r="I1157" s="75">
        <v>44.36</v>
      </c>
      <c r="J1157" s="75">
        <v>5.0999999999999996</v>
      </c>
      <c r="K1157" s="75">
        <v>61.76</v>
      </c>
      <c r="L1157" s="75">
        <v>273.02</v>
      </c>
    </row>
    <row r="1158" spans="2:12" x14ac:dyDescent="0.3">
      <c r="B1158" s="75" t="s">
        <v>407</v>
      </c>
      <c r="C1158" s="75">
        <v>11.18</v>
      </c>
      <c r="D1158" s="75">
        <v>7.44</v>
      </c>
      <c r="E1158" s="75">
        <v>14.2</v>
      </c>
      <c r="F1158" s="75">
        <v>1.97</v>
      </c>
      <c r="G1158" s="75">
        <v>48.29</v>
      </c>
      <c r="H1158" s="75">
        <v>14.81</v>
      </c>
      <c r="I1158" s="75">
        <v>43.66</v>
      </c>
      <c r="J1158" s="75">
        <v>5.2</v>
      </c>
      <c r="K1158" s="75">
        <v>64.16</v>
      </c>
      <c r="L1158" s="75">
        <v>263.2</v>
      </c>
    </row>
    <row r="1159" spans="2:12" x14ac:dyDescent="0.3">
      <c r="B1159" s="75" t="s">
        <v>408</v>
      </c>
      <c r="C1159" s="75">
        <v>10.62</v>
      </c>
      <c r="D1159" s="75">
        <v>7.38</v>
      </c>
      <c r="E1159" s="75">
        <v>15.02</v>
      </c>
      <c r="F1159" s="75">
        <v>2.0299999999999998</v>
      </c>
      <c r="G1159" s="75">
        <v>49.06</v>
      </c>
      <c r="H1159" s="75">
        <v>14.72</v>
      </c>
      <c r="I1159" s="75">
        <v>44.8</v>
      </c>
      <c r="J1159" s="75">
        <v>4.9000000000000004</v>
      </c>
      <c r="K1159" s="75">
        <v>64.040000000000006</v>
      </c>
      <c r="L1159" s="75">
        <v>285.11</v>
      </c>
    </row>
    <row r="1160" spans="2:12" x14ac:dyDescent="0.3">
      <c r="B1160" s="75" t="s">
        <v>409</v>
      </c>
      <c r="C1160" s="75">
        <v>11.02</v>
      </c>
      <c r="D1160" s="75">
        <v>7.43</v>
      </c>
      <c r="E1160" s="75">
        <v>12.92</v>
      </c>
      <c r="F1160" s="75">
        <v>1.97</v>
      </c>
      <c r="G1160" s="75">
        <v>47.44</v>
      </c>
      <c r="H1160" s="75">
        <v>14.4</v>
      </c>
      <c r="I1160" s="75">
        <v>41.2</v>
      </c>
      <c r="J1160" s="75">
        <v>5.2</v>
      </c>
      <c r="K1160" s="75">
        <v>57.46</v>
      </c>
      <c r="L1160" s="75">
        <v>256.64</v>
      </c>
    </row>
    <row r="1161" spans="2:12" x14ac:dyDescent="0.3">
      <c r="B1161" s="75" t="s">
        <v>410</v>
      </c>
      <c r="C1161" s="75">
        <v>10.83</v>
      </c>
      <c r="D1161" s="75">
        <v>7.72</v>
      </c>
      <c r="E1161" s="75">
        <v>13.58</v>
      </c>
      <c r="F1161" s="75">
        <v>2.12</v>
      </c>
      <c r="G1161" s="75">
        <v>48.34</v>
      </c>
      <c r="H1161" s="75">
        <v>14.18</v>
      </c>
      <c r="I1161" s="75">
        <v>43.06</v>
      </c>
      <c r="J1161" s="75">
        <v>4.9000000000000004</v>
      </c>
      <c r="K1161" s="75">
        <v>52.18</v>
      </c>
      <c r="L1161" s="75">
        <v>274.07</v>
      </c>
    </row>
    <row r="1162" spans="2:12" x14ac:dyDescent="0.3">
      <c r="B1162" s="75" t="s">
        <v>411</v>
      </c>
      <c r="C1162" s="75">
        <v>11.18</v>
      </c>
      <c r="D1162" s="75">
        <v>7.05</v>
      </c>
      <c r="E1162" s="75">
        <v>14.12</v>
      </c>
      <c r="F1162" s="75">
        <v>2.06</v>
      </c>
      <c r="G1162" s="75">
        <v>49.34</v>
      </c>
      <c r="H1162" s="75">
        <v>14.39</v>
      </c>
      <c r="I1162" s="75">
        <v>41.68</v>
      </c>
      <c r="J1162" s="75">
        <v>5.7</v>
      </c>
      <c r="K1162" s="75">
        <v>61.6</v>
      </c>
      <c r="L1162" s="75">
        <v>291.2</v>
      </c>
    </row>
    <row r="1163" spans="2:12" x14ac:dyDescent="0.3">
      <c r="B1163" s="75" t="s">
        <v>412</v>
      </c>
      <c r="C1163" s="75">
        <v>11.05</v>
      </c>
      <c r="D1163" s="75">
        <v>6.95</v>
      </c>
      <c r="E1163" s="75">
        <v>15.34</v>
      </c>
      <c r="F1163" s="75">
        <v>2</v>
      </c>
      <c r="G1163" s="75">
        <v>48.21</v>
      </c>
      <c r="H1163" s="75">
        <v>14.36</v>
      </c>
      <c r="I1163" s="75">
        <v>41.32</v>
      </c>
      <c r="J1163" s="75">
        <v>4.8</v>
      </c>
      <c r="K1163" s="75">
        <v>63</v>
      </c>
      <c r="L1163" s="75">
        <v>265.86</v>
      </c>
    </row>
    <row r="1164" spans="2:12" x14ac:dyDescent="0.3">
      <c r="B1164" s="75" t="s">
        <v>413</v>
      </c>
      <c r="C1164" s="75">
        <v>11.15</v>
      </c>
      <c r="D1164" s="75">
        <v>7.12</v>
      </c>
      <c r="E1164" s="75">
        <v>14.52</v>
      </c>
      <c r="F1164" s="75">
        <v>2.0299999999999998</v>
      </c>
      <c r="G1164" s="75">
        <v>49.15</v>
      </c>
      <c r="H1164" s="75">
        <v>14.66</v>
      </c>
      <c r="I1164" s="75">
        <v>42.36</v>
      </c>
      <c r="J1164" s="75">
        <v>4.9000000000000004</v>
      </c>
      <c r="K1164" s="75">
        <v>66.459999999999994</v>
      </c>
      <c r="L1164" s="75">
        <v>269.62</v>
      </c>
    </row>
    <row r="1165" spans="2:12" x14ac:dyDescent="0.3">
      <c r="B1165" s="75" t="s">
        <v>414</v>
      </c>
      <c r="C1165" s="75">
        <v>11.23</v>
      </c>
      <c r="D1165" s="75">
        <v>7.28</v>
      </c>
      <c r="E1165" s="75">
        <v>15.25</v>
      </c>
      <c r="F1165" s="75">
        <v>1.97</v>
      </c>
      <c r="G1165" s="75">
        <v>48.6</v>
      </c>
      <c r="H1165" s="75">
        <v>14.76</v>
      </c>
      <c r="I1165" s="75">
        <v>48.02</v>
      </c>
      <c r="J1165" s="75">
        <v>5.2</v>
      </c>
      <c r="K1165" s="75">
        <v>59.48</v>
      </c>
      <c r="L1165" s="75">
        <v>292.24</v>
      </c>
    </row>
    <row r="1166" spans="2:12" x14ac:dyDescent="0.3">
      <c r="B1166" s="75" t="s">
        <v>415</v>
      </c>
      <c r="C1166" s="75">
        <v>10.94</v>
      </c>
      <c r="D1166" s="75">
        <v>7.45</v>
      </c>
      <c r="E1166" s="75">
        <v>15.34</v>
      </c>
      <c r="F1166" s="75">
        <v>1.97</v>
      </c>
      <c r="G1166" s="75">
        <v>49.94</v>
      </c>
      <c r="H1166" s="75">
        <v>14.25</v>
      </c>
      <c r="I1166" s="75">
        <v>41.86</v>
      </c>
      <c r="J1166" s="75">
        <v>4.8</v>
      </c>
      <c r="K1166" s="75">
        <v>66.64</v>
      </c>
      <c r="L1166" s="75">
        <v>295.89</v>
      </c>
    </row>
    <row r="1167" spans="2:12" x14ac:dyDescent="0.3">
      <c r="B1167" s="75" t="s">
        <v>416</v>
      </c>
      <c r="C1167" s="75">
        <v>11.18</v>
      </c>
      <c r="D1167" s="75">
        <v>7.34</v>
      </c>
      <c r="E1167" s="75">
        <v>14.48</v>
      </c>
      <c r="F1167" s="75">
        <v>1.94</v>
      </c>
      <c r="G1167" s="75">
        <v>49.02</v>
      </c>
      <c r="H1167" s="75">
        <v>15.11</v>
      </c>
      <c r="I1167" s="75">
        <v>42.76</v>
      </c>
      <c r="J1167" s="75">
        <v>4.7</v>
      </c>
      <c r="K1167" s="75">
        <v>65.84</v>
      </c>
      <c r="L1167" s="75">
        <v>256.74</v>
      </c>
    </row>
    <row r="1168" spans="2:12" x14ac:dyDescent="0.3">
      <c r="B1168" s="75" t="s">
        <v>417</v>
      </c>
      <c r="C1168" s="75">
        <v>11.02</v>
      </c>
      <c r="D1168" s="75">
        <v>7.29</v>
      </c>
      <c r="E1168" s="75">
        <v>12.92</v>
      </c>
      <c r="F1168" s="75">
        <v>2.06</v>
      </c>
      <c r="G1168" s="75">
        <v>48.23</v>
      </c>
      <c r="H1168" s="75">
        <v>14.94</v>
      </c>
      <c r="I1168" s="75">
        <v>39.54</v>
      </c>
      <c r="J1168" s="75">
        <v>5</v>
      </c>
      <c r="K1168" s="75">
        <v>56.8</v>
      </c>
      <c r="L1168" s="75">
        <v>257.85000000000002</v>
      </c>
    </row>
    <row r="1169" spans="2:12" x14ac:dyDescent="0.3">
      <c r="B1169" s="75" t="s">
        <v>418</v>
      </c>
      <c r="C1169" s="75">
        <v>10.99</v>
      </c>
      <c r="D1169" s="75">
        <v>7.37</v>
      </c>
      <c r="E1169" s="75">
        <v>13.61</v>
      </c>
      <c r="F1169" s="75">
        <v>1.97</v>
      </c>
      <c r="G1169" s="75">
        <v>47.83</v>
      </c>
      <c r="H1169" s="75">
        <v>14.7</v>
      </c>
      <c r="I1169" s="75">
        <v>43.88</v>
      </c>
      <c r="J1169" s="75">
        <v>4.3</v>
      </c>
      <c r="K1169" s="75">
        <v>66.540000000000006</v>
      </c>
      <c r="L1169" s="75">
        <v>268.97000000000003</v>
      </c>
    </row>
    <row r="1170" spans="2:12" x14ac:dyDescent="0.3">
      <c r="B1170" s="75" t="s">
        <v>419</v>
      </c>
      <c r="C1170" s="75">
        <v>11.03</v>
      </c>
      <c r="D1170" s="75">
        <v>7.45</v>
      </c>
      <c r="E1170" s="75">
        <v>14.2</v>
      </c>
      <c r="F1170" s="75">
        <v>1.97</v>
      </c>
      <c r="G1170" s="75">
        <v>48.94</v>
      </c>
      <c r="H1170" s="75">
        <v>15.44</v>
      </c>
      <c r="I1170" s="75">
        <v>41.66</v>
      </c>
      <c r="J1170" s="75">
        <v>4.7</v>
      </c>
      <c r="K1170" s="75">
        <v>64</v>
      </c>
      <c r="L1170" s="75">
        <v>267.48</v>
      </c>
    </row>
    <row r="1171" spans="2:12" x14ac:dyDescent="0.3">
      <c r="B1171" s="75" t="s">
        <v>420</v>
      </c>
      <c r="C1171" s="75">
        <v>11.09</v>
      </c>
      <c r="D1171" s="75">
        <v>7.08</v>
      </c>
      <c r="E1171" s="75">
        <v>14.51</v>
      </c>
      <c r="F1171" s="75">
        <v>2.0299999999999998</v>
      </c>
      <c r="G1171" s="75">
        <v>49.89</v>
      </c>
      <c r="H1171" s="75">
        <v>14.78</v>
      </c>
      <c r="I1171" s="75">
        <v>43.2</v>
      </c>
      <c r="J1171" s="75">
        <v>4.9000000000000004</v>
      </c>
      <c r="K1171" s="75">
        <v>57.18</v>
      </c>
      <c r="L1171" s="75">
        <v>268.54000000000002</v>
      </c>
    </row>
    <row r="1172" spans="2:12" x14ac:dyDescent="0.3">
      <c r="B1172" s="75" t="s">
        <v>421</v>
      </c>
      <c r="C1172" s="75">
        <v>11.46</v>
      </c>
      <c r="D1172" s="75">
        <v>6.75</v>
      </c>
      <c r="E1172" s="75">
        <v>16.07</v>
      </c>
      <c r="F1172" s="75">
        <v>2</v>
      </c>
      <c r="G1172" s="75">
        <v>51.28</v>
      </c>
      <c r="H1172" s="75">
        <v>16.059999999999999</v>
      </c>
      <c r="I1172" s="75">
        <v>50.66</v>
      </c>
      <c r="J1172" s="75">
        <v>4.8</v>
      </c>
      <c r="K1172" s="75">
        <v>72.599999999999994</v>
      </c>
      <c r="L1172" s="75">
        <v>302.42</v>
      </c>
    </row>
    <row r="1173" spans="2:12" x14ac:dyDescent="0.3">
      <c r="B1173" s="75" t="s">
        <v>422</v>
      </c>
      <c r="C1173" s="75">
        <v>11.57</v>
      </c>
      <c r="D1173" s="75">
        <v>7</v>
      </c>
      <c r="E1173" s="75">
        <v>16.600000000000001</v>
      </c>
      <c r="F1173" s="75">
        <v>1.94</v>
      </c>
      <c r="G1173" s="75">
        <v>49.84</v>
      </c>
      <c r="H1173" s="75">
        <v>15</v>
      </c>
      <c r="I1173" s="75">
        <v>46.66</v>
      </c>
      <c r="J1173" s="75">
        <v>4.9000000000000004</v>
      </c>
      <c r="K1173" s="75">
        <v>60.2</v>
      </c>
      <c r="L1173" s="75">
        <v>286.04000000000002</v>
      </c>
    </row>
    <row r="1174" spans="2:12" x14ac:dyDescent="0.3">
      <c r="B1174" s="75" t="s">
        <v>423</v>
      </c>
      <c r="C1174" s="75">
        <v>11.07</v>
      </c>
      <c r="D1174" s="75">
        <v>7.04</v>
      </c>
      <c r="E1174" s="75">
        <v>13.41</v>
      </c>
      <c r="F1174" s="75">
        <v>1.94</v>
      </c>
      <c r="G1174" s="75">
        <v>47.97</v>
      </c>
      <c r="H1174" s="75">
        <v>14.96</v>
      </c>
      <c r="I1174" s="75">
        <v>40.380000000000003</v>
      </c>
      <c r="J1174" s="75">
        <v>4.5</v>
      </c>
      <c r="K1174" s="75">
        <v>51.5</v>
      </c>
      <c r="L1174" s="75">
        <v>262.41000000000003</v>
      </c>
    </row>
    <row r="1175" spans="2:12" x14ac:dyDescent="0.3">
      <c r="B1175" s="75" t="s">
        <v>424</v>
      </c>
      <c r="C1175" s="75">
        <v>10.89</v>
      </c>
      <c r="D1175" s="75">
        <v>7.07</v>
      </c>
      <c r="E1175" s="75">
        <v>15.84</v>
      </c>
      <c r="F1175" s="75">
        <v>1.79</v>
      </c>
      <c r="G1175" s="75">
        <v>49.68</v>
      </c>
      <c r="H1175" s="75">
        <v>15.38</v>
      </c>
      <c r="I1175" s="75">
        <v>45.32</v>
      </c>
      <c r="J1175" s="75">
        <v>4.9000000000000004</v>
      </c>
      <c r="K1175" s="75">
        <v>60.48</v>
      </c>
      <c r="L1175" s="75">
        <v>277.83999999999997</v>
      </c>
    </row>
    <row r="1176" spans="2:12" x14ac:dyDescent="0.3">
      <c r="B1176" s="75" t="s">
        <v>425</v>
      </c>
      <c r="C1176" s="75">
        <v>11.52</v>
      </c>
      <c r="D1176" s="75">
        <v>7.36</v>
      </c>
      <c r="E1176" s="75">
        <v>13.93</v>
      </c>
      <c r="F1176" s="75">
        <v>1.94</v>
      </c>
      <c r="G1176" s="75">
        <v>49.99</v>
      </c>
      <c r="H1176" s="75">
        <v>15.64</v>
      </c>
      <c r="I1176" s="75">
        <v>38.82</v>
      </c>
      <c r="J1176" s="75">
        <v>4.5999999999999996</v>
      </c>
      <c r="K1176" s="75">
        <v>67.040000000000006</v>
      </c>
      <c r="L1176" s="75">
        <v>266.42</v>
      </c>
    </row>
    <row r="1177" spans="2:12" x14ac:dyDescent="0.3">
      <c r="B1177" s="75" t="s">
        <v>426</v>
      </c>
      <c r="C1177" s="75">
        <v>11.49</v>
      </c>
      <c r="D1177" s="75">
        <v>7.02</v>
      </c>
      <c r="E1177" s="75">
        <v>13.8</v>
      </c>
      <c r="F1177" s="75">
        <v>2.0299999999999998</v>
      </c>
      <c r="G1177" s="75">
        <v>50.6</v>
      </c>
      <c r="H1177" s="75">
        <v>15.22</v>
      </c>
      <c r="I1177" s="75">
        <v>39.08</v>
      </c>
      <c r="J1177" s="75">
        <v>4.7</v>
      </c>
      <c r="K1177" s="75">
        <v>60.92</v>
      </c>
      <c r="L1177" s="75">
        <v>262.93</v>
      </c>
    </row>
    <row r="1178" spans="2:12" x14ac:dyDescent="0.3">
      <c r="B1178" s="75" t="s">
        <v>427</v>
      </c>
      <c r="C1178" s="75">
        <v>11.38</v>
      </c>
      <c r="D1178" s="75">
        <v>7.08</v>
      </c>
      <c r="E1178" s="75">
        <v>14.31</v>
      </c>
      <c r="F1178" s="75">
        <v>2</v>
      </c>
      <c r="G1178" s="75">
        <v>50.24</v>
      </c>
      <c r="H1178" s="75">
        <v>14.97</v>
      </c>
      <c r="I1178" s="75">
        <v>46.34</v>
      </c>
      <c r="J1178" s="75">
        <v>4.4000000000000004</v>
      </c>
      <c r="K1178" s="75">
        <v>55.68</v>
      </c>
      <c r="L1178" s="75">
        <v>272.68</v>
      </c>
    </row>
    <row r="1179" spans="2:12" x14ac:dyDescent="0.3">
      <c r="B1179" s="75" t="s">
        <v>428</v>
      </c>
      <c r="C1179" s="75">
        <v>11.3</v>
      </c>
      <c r="D1179" s="75">
        <v>6.97</v>
      </c>
      <c r="E1179" s="75">
        <v>13.23</v>
      </c>
      <c r="F1179" s="75">
        <v>2.15</v>
      </c>
      <c r="G1179" s="75">
        <v>49.98</v>
      </c>
      <c r="H1179" s="75">
        <v>15.38</v>
      </c>
      <c r="I1179" s="75">
        <v>38.72</v>
      </c>
      <c r="J1179" s="75">
        <v>4.5999999999999996</v>
      </c>
      <c r="K1179" s="75">
        <v>54.34</v>
      </c>
      <c r="L1179" s="75">
        <v>277.83999999999997</v>
      </c>
    </row>
    <row r="1180" spans="2:12" x14ac:dyDescent="0.3">
      <c r="B1180" s="75" t="s">
        <v>429</v>
      </c>
      <c r="C1180" s="75">
        <v>11</v>
      </c>
      <c r="D1180" s="75">
        <v>7.23</v>
      </c>
      <c r="E1180" s="75">
        <v>13.15</v>
      </c>
      <c r="F1180" s="75">
        <v>2.0299999999999998</v>
      </c>
      <c r="G1180" s="75">
        <v>49.73</v>
      </c>
      <c r="H1180" s="75">
        <v>14.96</v>
      </c>
      <c r="I1180" s="75">
        <v>38.06</v>
      </c>
      <c r="J1180" s="75">
        <v>4.5</v>
      </c>
      <c r="K1180" s="75">
        <v>52.82</v>
      </c>
      <c r="L1180" s="75">
        <v>285.57</v>
      </c>
    </row>
    <row r="1181" spans="2:12" x14ac:dyDescent="0.3">
      <c r="B1181" s="75" t="s">
        <v>430</v>
      </c>
      <c r="C1181" s="75">
        <v>11.33</v>
      </c>
      <c r="D1181" s="75">
        <v>6.83</v>
      </c>
      <c r="E1181" s="75">
        <v>11.63</v>
      </c>
      <c r="F1181" s="75">
        <v>2.06</v>
      </c>
      <c r="G1181" s="75">
        <v>48.37</v>
      </c>
      <c r="H1181" s="75">
        <v>15.39</v>
      </c>
      <c r="I1181" s="75">
        <v>37.520000000000003</v>
      </c>
      <c r="J1181" s="75">
        <v>4.5999999999999996</v>
      </c>
      <c r="K1181" s="75">
        <v>55.42</v>
      </c>
      <c r="L1181" s="75">
        <v>270.07</v>
      </c>
    </row>
    <row r="1182" spans="2:12" x14ac:dyDescent="0.3">
      <c r="B1182" s="75" t="s">
        <v>431</v>
      </c>
      <c r="C1182" s="75">
        <v>11.1</v>
      </c>
      <c r="D1182" s="75">
        <v>6.98</v>
      </c>
      <c r="E1182" s="75">
        <v>12.69</v>
      </c>
      <c r="F1182" s="75">
        <v>1.82</v>
      </c>
      <c r="G1182" s="75">
        <v>48.63</v>
      </c>
      <c r="H1182" s="75">
        <v>15.13</v>
      </c>
      <c r="I1182" s="75">
        <v>38.04</v>
      </c>
      <c r="J1182" s="75">
        <v>4.7</v>
      </c>
      <c r="K1182" s="75">
        <v>49.52</v>
      </c>
      <c r="L1182" s="75">
        <v>261.89999999999998</v>
      </c>
    </row>
    <row r="1183" spans="2:12" x14ac:dyDescent="0.3">
      <c r="B1183" s="75" t="s">
        <v>432</v>
      </c>
      <c r="C1183" s="75">
        <v>11.51</v>
      </c>
      <c r="D1183" s="75">
        <v>7.01</v>
      </c>
      <c r="E1183" s="75">
        <v>14.17</v>
      </c>
      <c r="F1183" s="75">
        <v>1.94</v>
      </c>
      <c r="G1183" s="75">
        <v>51.16</v>
      </c>
      <c r="H1183" s="75">
        <v>15.18</v>
      </c>
      <c r="I1183" s="75">
        <v>45.84</v>
      </c>
      <c r="J1183" s="75">
        <v>4.5999999999999996</v>
      </c>
      <c r="K1183" s="75">
        <v>56.28</v>
      </c>
      <c r="L1183" s="75">
        <v>303.17</v>
      </c>
    </row>
    <row r="1184" spans="2:12" x14ac:dyDescent="0.3">
      <c r="B1184" s="75" t="s">
        <v>433</v>
      </c>
      <c r="C1184" s="75">
        <v>11.26</v>
      </c>
      <c r="D1184" s="75">
        <v>6.9</v>
      </c>
      <c r="E1184" s="75">
        <v>12.41</v>
      </c>
      <c r="F1184" s="75">
        <v>1.88</v>
      </c>
      <c r="G1184" s="75">
        <v>48.24</v>
      </c>
      <c r="H1184" s="75">
        <v>15.61</v>
      </c>
      <c r="I1184" s="75">
        <v>38.020000000000003</v>
      </c>
      <c r="J1184" s="75">
        <v>4.4000000000000004</v>
      </c>
      <c r="K1184" s="75">
        <v>52.68</v>
      </c>
      <c r="L1184" s="75">
        <v>272.06</v>
      </c>
    </row>
    <row r="1185" spans="2:12" x14ac:dyDescent="0.3">
      <c r="B1185" s="75" t="s">
        <v>434</v>
      </c>
      <c r="C1185" s="75">
        <v>11.5</v>
      </c>
      <c r="D1185" s="75">
        <v>7.09</v>
      </c>
      <c r="E1185" s="75">
        <v>12.94</v>
      </c>
      <c r="F1185" s="75">
        <v>1.82</v>
      </c>
      <c r="G1185" s="75">
        <v>29.47</v>
      </c>
      <c r="H1185" s="75">
        <v>15.56</v>
      </c>
      <c r="I1185" s="75">
        <v>42.32</v>
      </c>
      <c r="J1185" s="75">
        <v>4.5</v>
      </c>
      <c r="K1185" s="75">
        <v>53.5</v>
      </c>
      <c r="L1185" s="75">
        <v>293.85000000000002</v>
      </c>
    </row>
    <row r="1186" spans="2:12" x14ac:dyDescent="0.3">
      <c r="B1186" s="75" t="s">
        <v>435</v>
      </c>
      <c r="C1186" s="75">
        <v>11.43</v>
      </c>
      <c r="D1186" s="75">
        <v>6.22</v>
      </c>
      <c r="E1186" s="75">
        <v>13.98</v>
      </c>
      <c r="F1186" s="75">
        <v>1.91</v>
      </c>
      <c r="G1186" s="75">
        <v>51.25</v>
      </c>
      <c r="H1186" s="75">
        <v>15.88</v>
      </c>
      <c r="I1186" s="75">
        <v>46.18</v>
      </c>
      <c r="J1186" s="75">
        <v>4.5999999999999996</v>
      </c>
      <c r="K1186" s="75">
        <v>57.84</v>
      </c>
      <c r="L1186" s="75">
        <v>294.99</v>
      </c>
    </row>
    <row r="1187" spans="2:12" x14ac:dyDescent="0.3">
      <c r="B1187" s="75" t="s">
        <v>436</v>
      </c>
      <c r="C1187" s="75">
        <v>11.47</v>
      </c>
      <c r="D1187" s="75">
        <v>6.43</v>
      </c>
      <c r="E1187" s="75">
        <v>12.33</v>
      </c>
      <c r="F1187" s="75">
        <v>1.94</v>
      </c>
      <c r="G1187" s="75">
        <v>50.3</v>
      </c>
      <c r="H1187" s="75">
        <v>15</v>
      </c>
      <c r="I1187" s="75">
        <v>38.72</v>
      </c>
      <c r="J1187" s="75">
        <v>4</v>
      </c>
      <c r="K1187" s="75">
        <v>57.26</v>
      </c>
      <c r="L1187" s="75">
        <v>293.72000000000003</v>
      </c>
    </row>
    <row r="1188" spans="2:12" x14ac:dyDescent="0.3">
      <c r="B1188" s="75" t="s">
        <v>437</v>
      </c>
      <c r="C1188" s="75">
        <v>11.57</v>
      </c>
      <c r="D1188" s="75">
        <v>7.19</v>
      </c>
      <c r="E1188" s="75">
        <v>10.27</v>
      </c>
      <c r="F1188" s="75">
        <v>1.91</v>
      </c>
      <c r="G1188" s="75">
        <v>50.71</v>
      </c>
      <c r="H1188" s="75">
        <v>16.2</v>
      </c>
      <c r="I1188" s="75">
        <v>34.36</v>
      </c>
      <c r="J1188" s="75">
        <v>4.0999999999999996</v>
      </c>
      <c r="K1188" s="75">
        <v>54.94</v>
      </c>
      <c r="L1188" s="75">
        <v>269.98</v>
      </c>
    </row>
    <row r="1189" spans="2:12" x14ac:dyDescent="0.3">
      <c r="B1189" s="75" t="s">
        <v>438</v>
      </c>
      <c r="C1189" s="75">
        <v>12.12</v>
      </c>
      <c r="D1189" s="75">
        <v>5.83</v>
      </c>
      <c r="E1189" s="75">
        <v>9.7100000000000009</v>
      </c>
      <c r="F1189" s="75">
        <v>1.7</v>
      </c>
      <c r="G1189" s="75">
        <v>52.32</v>
      </c>
      <c r="H1189" s="75">
        <v>17.05</v>
      </c>
      <c r="I1189" s="75">
        <v>27.1</v>
      </c>
      <c r="J1189" s="75">
        <v>2.6</v>
      </c>
      <c r="K1189" s="75">
        <v>39.1</v>
      </c>
      <c r="L1189" s="75">
        <v>281.24</v>
      </c>
    </row>
    <row r="1192" spans="2:12" x14ac:dyDescent="0.3">
      <c r="B1192" s="75" t="s">
        <v>441</v>
      </c>
      <c r="C1192" s="75" t="s">
        <v>395</v>
      </c>
      <c r="D1192" s="75" t="s">
        <v>442</v>
      </c>
      <c r="E1192" s="75" t="s">
        <v>399</v>
      </c>
      <c r="F1192" s="75" t="s">
        <v>443</v>
      </c>
      <c r="G1192" s="75" t="s">
        <v>404</v>
      </c>
      <c r="H1192" s="75" t="s">
        <v>444</v>
      </c>
      <c r="I1192" s="75" t="s">
        <v>445</v>
      </c>
      <c r="J1192" s="75" t="s">
        <v>446</v>
      </c>
    </row>
    <row r="1193" spans="2:12" x14ac:dyDescent="0.3">
      <c r="B1193" s="75" t="s">
        <v>447</v>
      </c>
      <c r="C1193" s="75">
        <v>10.23</v>
      </c>
      <c r="D1193" s="75">
        <v>20.37</v>
      </c>
      <c r="E1193" s="75">
        <v>46.18</v>
      </c>
      <c r="F1193" s="75">
        <v>1.77</v>
      </c>
      <c r="G1193" s="75">
        <v>3.68</v>
      </c>
      <c r="H1193" s="75">
        <v>13.33</v>
      </c>
      <c r="I1193" s="75">
        <v>27.65</v>
      </c>
      <c r="J1193" s="75">
        <v>129.57</v>
      </c>
    </row>
    <row r="1194" spans="2:12" x14ac:dyDescent="0.3">
      <c r="B1194" s="75" t="s">
        <v>448</v>
      </c>
      <c r="C1194" s="75">
        <v>9.93</v>
      </c>
      <c r="D1194" s="75">
        <v>20.059999999999999</v>
      </c>
      <c r="E1194" s="75">
        <v>44.38</v>
      </c>
      <c r="F1194" s="75">
        <v>1.74</v>
      </c>
      <c r="G1194" s="75">
        <v>3.53</v>
      </c>
      <c r="H1194" s="75">
        <v>12.93</v>
      </c>
      <c r="I1194" s="75">
        <v>27.53</v>
      </c>
      <c r="J1194" s="75">
        <v>127.51</v>
      </c>
    </row>
    <row r="1195" spans="2:12" x14ac:dyDescent="0.3">
      <c r="B1195" s="75" t="s">
        <v>449</v>
      </c>
      <c r="C1195" s="75">
        <v>10.15</v>
      </c>
      <c r="D1195" s="75">
        <v>20.45</v>
      </c>
      <c r="E1195" s="75">
        <v>45.8</v>
      </c>
      <c r="F1195" s="75">
        <v>1.77</v>
      </c>
      <c r="G1195" s="75">
        <v>3.58</v>
      </c>
      <c r="H1195" s="75">
        <v>13.26</v>
      </c>
      <c r="I1195" s="75">
        <v>27.72</v>
      </c>
      <c r="J1195" s="75">
        <v>132.22</v>
      </c>
    </row>
    <row r="1196" spans="2:12" x14ac:dyDescent="0.3">
      <c r="B1196" s="75" t="s">
        <v>450</v>
      </c>
      <c r="C1196" s="75">
        <v>10.14</v>
      </c>
      <c r="D1196" s="75">
        <v>20.190000000000001</v>
      </c>
      <c r="E1196" s="75">
        <v>45.02</v>
      </c>
      <c r="F1196" s="75">
        <v>1.73</v>
      </c>
      <c r="G1196" s="75">
        <v>3.57</v>
      </c>
      <c r="H1196" s="75">
        <v>12.83</v>
      </c>
      <c r="I1196" s="75">
        <v>26.87</v>
      </c>
      <c r="J1196" s="75">
        <v>127.2</v>
      </c>
    </row>
    <row r="1197" spans="2:12" x14ac:dyDescent="0.3">
      <c r="B1197" s="75" t="s">
        <v>451</v>
      </c>
      <c r="C1197" s="75">
        <v>10.27</v>
      </c>
      <c r="D1197" s="75">
        <v>20.3</v>
      </c>
      <c r="E1197" s="75">
        <v>45.26</v>
      </c>
      <c r="F1197" s="75">
        <v>1.79</v>
      </c>
      <c r="G1197" s="75">
        <v>3.7</v>
      </c>
      <c r="H1197" s="75">
        <v>14.64</v>
      </c>
      <c r="I1197" s="75">
        <v>30.49</v>
      </c>
      <c r="J1197" s="75">
        <v>146.37</v>
      </c>
    </row>
    <row r="1198" spans="2:12" x14ac:dyDescent="0.3">
      <c r="B1198" s="75" t="s">
        <v>452</v>
      </c>
      <c r="C1198" s="75">
        <v>10</v>
      </c>
      <c r="D1198" s="75">
        <v>19.89</v>
      </c>
      <c r="E1198" s="75">
        <v>44.29</v>
      </c>
      <c r="F1198" s="75">
        <v>1.7</v>
      </c>
      <c r="G1198" s="75">
        <v>3.57</v>
      </c>
      <c r="H1198" s="75">
        <v>13.48</v>
      </c>
      <c r="I1198" s="75">
        <v>28.13</v>
      </c>
      <c r="J1198" s="75">
        <v>126.05</v>
      </c>
    </row>
    <row r="1199" spans="2:12" x14ac:dyDescent="0.3">
      <c r="B1199" s="75" t="s">
        <v>453</v>
      </c>
      <c r="C1199" s="75">
        <v>9.84</v>
      </c>
      <c r="D1199" s="75">
        <v>20.170000000000002</v>
      </c>
      <c r="E1199" s="75">
        <v>44.72</v>
      </c>
      <c r="F1199" s="75">
        <v>1.75</v>
      </c>
      <c r="G1199" s="75">
        <v>3.53</v>
      </c>
      <c r="H1199" s="75">
        <v>13.23</v>
      </c>
      <c r="I1199" s="75">
        <v>27.6</v>
      </c>
      <c r="J1199" s="75">
        <v>130.09</v>
      </c>
    </row>
    <row r="1200" spans="2:12" x14ac:dyDescent="0.3">
      <c r="B1200" s="75" t="s">
        <v>454</v>
      </c>
      <c r="C1200" s="75">
        <v>10.1</v>
      </c>
      <c r="D1200" s="75">
        <v>20.149999999999999</v>
      </c>
      <c r="E1200" s="75">
        <v>45.92</v>
      </c>
      <c r="F1200" s="75">
        <v>1.76</v>
      </c>
      <c r="G1200" s="75">
        <v>3.65</v>
      </c>
      <c r="H1200" s="75">
        <v>13.39</v>
      </c>
      <c r="I1200" s="75">
        <v>28.09</v>
      </c>
      <c r="J1200" s="75">
        <v>132.19</v>
      </c>
    </row>
    <row r="1201" spans="2:10" x14ac:dyDescent="0.3">
      <c r="B1201" s="75" t="s">
        <v>455</v>
      </c>
      <c r="C1201" s="75">
        <v>10.17</v>
      </c>
      <c r="D1201" s="75">
        <v>20.420000000000002</v>
      </c>
      <c r="E1201" s="75">
        <v>45.25</v>
      </c>
      <c r="F1201" s="75">
        <v>1.77</v>
      </c>
      <c r="G1201" s="75">
        <v>3.61</v>
      </c>
      <c r="H1201" s="75">
        <v>13.42</v>
      </c>
      <c r="I1201" s="75">
        <v>28.17</v>
      </c>
      <c r="J1201" s="75">
        <v>129.18</v>
      </c>
    </row>
    <row r="1202" spans="2:10" x14ac:dyDescent="0.3">
      <c r="B1202" s="75" t="s">
        <v>456</v>
      </c>
      <c r="C1202" s="75">
        <v>10.29</v>
      </c>
      <c r="D1202" s="75">
        <v>20.85</v>
      </c>
      <c r="E1202" s="75">
        <v>45.84</v>
      </c>
      <c r="F1202" s="75">
        <v>1.8</v>
      </c>
      <c r="G1202" s="75">
        <v>3.72</v>
      </c>
      <c r="H1202" s="75">
        <v>13.49</v>
      </c>
      <c r="I1202" s="75">
        <v>27.88</v>
      </c>
      <c r="J1202" s="75">
        <v>131.16999999999999</v>
      </c>
    </row>
    <row r="1203" spans="2:10" x14ac:dyDescent="0.3">
      <c r="B1203" s="75" t="s">
        <v>457</v>
      </c>
      <c r="C1203" s="75">
        <v>10.97</v>
      </c>
      <c r="D1203" s="75">
        <v>22.46</v>
      </c>
      <c r="E1203" s="75">
        <v>51.4</v>
      </c>
      <c r="F1203" s="75">
        <v>1.94</v>
      </c>
      <c r="G1203" s="75">
        <v>4.24</v>
      </c>
      <c r="H1203" s="75">
        <v>16.7</v>
      </c>
      <c r="I1203" s="75">
        <v>35.380000000000003</v>
      </c>
      <c r="J1203" s="75">
        <v>171.26</v>
      </c>
    </row>
    <row r="1204" spans="2:10" x14ac:dyDescent="0.3">
      <c r="B1204" s="75" t="s">
        <v>458</v>
      </c>
      <c r="C1204" s="75">
        <v>10.32</v>
      </c>
      <c r="D1204" s="75">
        <v>20.96</v>
      </c>
      <c r="E1204" s="75">
        <v>46.42</v>
      </c>
      <c r="F1204" s="75">
        <v>1.87</v>
      </c>
      <c r="G1204" s="75">
        <v>3.84</v>
      </c>
      <c r="H1204" s="75">
        <v>13.75</v>
      </c>
      <c r="I1204" s="75">
        <v>28.81</v>
      </c>
      <c r="J1204" s="75">
        <v>133.22999999999999</v>
      </c>
    </row>
    <row r="1205" spans="2:10" x14ac:dyDescent="0.3">
      <c r="B1205" s="75" t="s">
        <v>459</v>
      </c>
      <c r="C1205" s="75">
        <v>10.24</v>
      </c>
      <c r="D1205" s="75">
        <v>20.61</v>
      </c>
      <c r="E1205" s="75">
        <v>45.77</v>
      </c>
      <c r="F1205" s="75">
        <v>1.75</v>
      </c>
      <c r="G1205" s="75">
        <v>3.58</v>
      </c>
      <c r="H1205" s="75">
        <v>13.42</v>
      </c>
      <c r="I1205" s="75">
        <v>27.8</v>
      </c>
      <c r="J1205" s="75">
        <v>131.57</v>
      </c>
    </row>
    <row r="1206" spans="2:10" x14ac:dyDescent="0.3">
      <c r="B1206" s="75" t="s">
        <v>460</v>
      </c>
      <c r="C1206" s="75">
        <v>10.29</v>
      </c>
      <c r="D1206" s="75">
        <v>20.52</v>
      </c>
      <c r="E1206" s="75">
        <v>45.89</v>
      </c>
      <c r="F1206" s="75">
        <v>1.69</v>
      </c>
      <c r="G1206" s="75">
        <v>3.52</v>
      </c>
      <c r="H1206" s="75">
        <v>13.42</v>
      </c>
      <c r="I1206" s="75">
        <v>27.91</v>
      </c>
      <c r="J1206" s="75">
        <v>129.43</v>
      </c>
    </row>
    <row r="1207" spans="2:10" x14ac:dyDescent="0.3">
      <c r="B1207" s="75" t="s">
        <v>461</v>
      </c>
      <c r="C1207" s="75">
        <v>10.16</v>
      </c>
      <c r="D1207" s="75">
        <v>20.65</v>
      </c>
      <c r="E1207" s="75">
        <v>44.9</v>
      </c>
      <c r="F1207" s="75">
        <v>1.81</v>
      </c>
      <c r="G1207" s="75">
        <v>3.73</v>
      </c>
      <c r="H1207" s="75">
        <v>14.31</v>
      </c>
      <c r="I1207" s="75">
        <v>30.43</v>
      </c>
      <c r="J1207" s="75">
        <v>146</v>
      </c>
    </row>
    <row r="1208" spans="2:10" x14ac:dyDescent="0.3">
      <c r="B1208" s="75" t="s">
        <v>462</v>
      </c>
      <c r="C1208" s="75">
        <v>10.210000000000001</v>
      </c>
      <c r="D1208" s="75">
        <v>20.47</v>
      </c>
      <c r="E1208" s="75">
        <v>45.49</v>
      </c>
      <c r="F1208" s="75">
        <v>1.74</v>
      </c>
      <c r="G1208" s="75">
        <v>3.61</v>
      </c>
      <c r="H1208" s="75">
        <v>13.27</v>
      </c>
      <c r="I1208" s="75">
        <v>27.52</v>
      </c>
      <c r="J1208" s="75">
        <v>131.15</v>
      </c>
    </row>
    <row r="1209" spans="2:10" x14ac:dyDescent="0.3">
      <c r="B1209" s="75" t="s">
        <v>463</v>
      </c>
      <c r="C1209" s="75">
        <v>10.02</v>
      </c>
      <c r="D1209" s="75">
        <v>20.16</v>
      </c>
      <c r="E1209" s="75">
        <v>44.64</v>
      </c>
      <c r="F1209" s="75">
        <v>1.72</v>
      </c>
      <c r="G1209" s="75">
        <v>3.48</v>
      </c>
      <c r="H1209" s="75">
        <v>12.98</v>
      </c>
      <c r="I1209" s="75">
        <v>27.38</v>
      </c>
      <c r="J1209" s="75">
        <v>126.36</v>
      </c>
    </row>
    <row r="1210" spans="2:10" x14ac:dyDescent="0.3">
      <c r="B1210" s="75" t="s">
        <v>464</v>
      </c>
      <c r="C1210" s="75">
        <v>10.06</v>
      </c>
      <c r="D1210" s="75">
        <v>20.23</v>
      </c>
      <c r="E1210" s="75">
        <v>44.33</v>
      </c>
      <c r="F1210" s="75">
        <v>1.73</v>
      </c>
      <c r="G1210" s="75">
        <v>3.53</v>
      </c>
      <c r="H1210" s="75">
        <v>12.91</v>
      </c>
      <c r="I1210" s="75">
        <v>27.36</v>
      </c>
      <c r="J1210" s="75">
        <v>128.47</v>
      </c>
    </row>
    <row r="1211" spans="2:10" x14ac:dyDescent="0.3">
      <c r="B1211" s="75" t="s">
        <v>465</v>
      </c>
      <c r="C1211" s="75">
        <v>9.8699999999999992</v>
      </c>
      <c r="D1211" s="75">
        <v>19.940000000000001</v>
      </c>
      <c r="E1211" s="75">
        <v>44.36</v>
      </c>
      <c r="F1211" s="75">
        <v>1.7</v>
      </c>
      <c r="G1211" s="75">
        <v>3.49</v>
      </c>
      <c r="H1211" s="75">
        <v>13.01</v>
      </c>
      <c r="I1211" s="75">
        <v>27.3</v>
      </c>
      <c r="J1211" s="75">
        <v>127.13</v>
      </c>
    </row>
    <row r="1212" spans="2:10" x14ac:dyDescent="0.3">
      <c r="B1212" s="75" t="s">
        <v>466</v>
      </c>
      <c r="C1212" s="75">
        <v>10.11</v>
      </c>
      <c r="D1212" s="75">
        <v>19.850000000000001</v>
      </c>
      <c r="E1212" s="75">
        <v>45.57</v>
      </c>
      <c r="F1212" s="75">
        <v>1.75</v>
      </c>
      <c r="G1212" s="75">
        <v>3.61</v>
      </c>
      <c r="H1212" s="75">
        <v>13.48</v>
      </c>
      <c r="I1212" s="75">
        <v>28.12</v>
      </c>
      <c r="J1212" s="75">
        <v>132.04</v>
      </c>
    </row>
    <row r="1213" spans="2:10" x14ac:dyDescent="0.3">
      <c r="B1213" s="75" t="s">
        <v>467</v>
      </c>
      <c r="C1213" s="75">
        <v>10.32</v>
      </c>
      <c r="D1213" s="75">
        <v>21.09</v>
      </c>
      <c r="E1213" s="75">
        <v>48.44</v>
      </c>
      <c r="F1213" s="75">
        <v>1.82</v>
      </c>
      <c r="G1213" s="75">
        <v>3.74</v>
      </c>
      <c r="H1213" s="75">
        <v>13.98</v>
      </c>
      <c r="I1213" s="75">
        <v>29.34</v>
      </c>
      <c r="J1213" s="75">
        <v>132.53</v>
      </c>
    </row>
    <row r="1214" spans="2:10" x14ac:dyDescent="0.3">
      <c r="B1214" s="75" t="s">
        <v>468</v>
      </c>
      <c r="C1214" s="75">
        <v>10.08</v>
      </c>
      <c r="D1214" s="75">
        <v>20.11</v>
      </c>
      <c r="E1214" s="75">
        <v>45.43</v>
      </c>
      <c r="F1214" s="75">
        <v>1.76</v>
      </c>
      <c r="G1214" s="75">
        <v>3.59</v>
      </c>
      <c r="H1214" s="75">
        <v>13.45</v>
      </c>
      <c r="I1214" s="75">
        <v>28.03</v>
      </c>
      <c r="J1214" s="75">
        <v>132.1</v>
      </c>
    </row>
    <row r="1215" spans="2:10" x14ac:dyDescent="0.3">
      <c r="B1215" s="75" t="s">
        <v>469</v>
      </c>
      <c r="C1215" s="75">
        <v>10.33</v>
      </c>
      <c r="D1215" s="75">
        <v>20.73</v>
      </c>
      <c r="E1215" s="75">
        <v>45.48</v>
      </c>
      <c r="F1215" s="75">
        <v>1.76</v>
      </c>
      <c r="G1215" s="75">
        <v>3.63</v>
      </c>
      <c r="H1215" s="75">
        <v>13.5</v>
      </c>
      <c r="I1215" s="75">
        <v>28.81</v>
      </c>
      <c r="J1215" s="75">
        <v>132</v>
      </c>
    </row>
    <row r="1216" spans="2:10" x14ac:dyDescent="0.3">
      <c r="B1216" s="75" t="s">
        <v>470</v>
      </c>
      <c r="C1216" s="75">
        <v>10.199999999999999</v>
      </c>
      <c r="D1216" s="75">
        <v>20.93</v>
      </c>
      <c r="E1216" s="75">
        <v>46.37</v>
      </c>
      <c r="F1216" s="75">
        <v>1.83</v>
      </c>
      <c r="G1216" s="75">
        <v>3.77</v>
      </c>
      <c r="H1216" s="75">
        <v>14.21</v>
      </c>
      <c r="I1216" s="75">
        <v>29.65</v>
      </c>
      <c r="J1216" s="75">
        <v>139.18</v>
      </c>
    </row>
    <row r="1217" spans="2:10" x14ac:dyDescent="0.3">
      <c r="B1217" s="75" t="s">
        <v>471</v>
      </c>
      <c r="C1217" s="75">
        <v>10.35</v>
      </c>
      <c r="D1217" s="75">
        <v>20.54</v>
      </c>
      <c r="E1217" s="75">
        <v>45.58</v>
      </c>
      <c r="F1217" s="75">
        <v>1.75</v>
      </c>
      <c r="G1217" s="75">
        <v>3.56</v>
      </c>
      <c r="H1217" s="75">
        <v>13.07</v>
      </c>
      <c r="I1217" s="75">
        <v>27.78</v>
      </c>
      <c r="J1217" s="75">
        <v>129.15</v>
      </c>
    </row>
    <row r="1218" spans="2:10" x14ac:dyDescent="0.3">
      <c r="B1218" s="75" t="s">
        <v>472</v>
      </c>
      <c r="C1218" s="75">
        <v>10.199999999999999</v>
      </c>
      <c r="D1218" s="75">
        <v>20.89</v>
      </c>
      <c r="E1218" s="75">
        <v>46.59</v>
      </c>
      <c r="F1218" s="75">
        <v>1.8</v>
      </c>
      <c r="G1218" s="75">
        <v>3.7</v>
      </c>
      <c r="H1218" s="75">
        <v>13.66</v>
      </c>
      <c r="I1218" s="75">
        <v>28.72</v>
      </c>
      <c r="J1218" s="75">
        <v>134.21</v>
      </c>
    </row>
    <row r="1219" spans="2:10" x14ac:dyDescent="0.3">
      <c r="B1219" s="75" t="s">
        <v>473</v>
      </c>
      <c r="C1219" s="75">
        <v>10.01</v>
      </c>
      <c r="D1219" s="75">
        <v>19.72</v>
      </c>
      <c r="E1219" s="75">
        <v>45.26</v>
      </c>
      <c r="F1219" s="75">
        <v>1.73</v>
      </c>
      <c r="G1219" s="75">
        <v>3.55</v>
      </c>
      <c r="H1219" s="75">
        <v>13.09</v>
      </c>
      <c r="I1219" s="75">
        <v>27.28</v>
      </c>
      <c r="J1219" s="75">
        <v>127.29</v>
      </c>
    </row>
    <row r="1220" spans="2:10" x14ac:dyDescent="0.3">
      <c r="B1220" s="75" t="s">
        <v>474</v>
      </c>
      <c r="C1220" s="75">
        <v>10</v>
      </c>
      <c r="D1220" s="75">
        <v>20.03</v>
      </c>
      <c r="E1220" s="75">
        <v>44.78</v>
      </c>
      <c r="F1220" s="75">
        <v>1.77</v>
      </c>
      <c r="G1220" s="75">
        <v>3.62</v>
      </c>
      <c r="H1220" s="75">
        <v>13.22</v>
      </c>
      <c r="I1220" s="75">
        <v>27.58</v>
      </c>
      <c r="J1220" s="75">
        <v>126.16</v>
      </c>
    </row>
    <row r="1221" spans="2:10" x14ac:dyDescent="0.3">
      <c r="B1221" s="75" t="s">
        <v>475</v>
      </c>
      <c r="C1221" s="75">
        <v>10.28</v>
      </c>
      <c r="D1221" s="75">
        <v>20.43</v>
      </c>
      <c r="E1221" s="75">
        <v>44.18</v>
      </c>
      <c r="F1221" s="75">
        <v>1.7</v>
      </c>
      <c r="G1221" s="75">
        <v>3.44</v>
      </c>
      <c r="H1221" s="75">
        <v>12.66</v>
      </c>
      <c r="I1221" s="75">
        <v>26.46</v>
      </c>
      <c r="J1221" s="75">
        <v>124.55</v>
      </c>
    </row>
    <row r="1222" spans="2:10" x14ac:dyDescent="0.3">
      <c r="B1222" s="75" t="s">
        <v>476</v>
      </c>
      <c r="C1222" s="75">
        <v>10.34</v>
      </c>
      <c r="D1222" s="75">
        <v>20.41</v>
      </c>
      <c r="E1222" s="75">
        <v>45.37</v>
      </c>
      <c r="F1222" s="75">
        <v>1.74</v>
      </c>
      <c r="G1222" s="75">
        <v>3.64</v>
      </c>
      <c r="H1222" s="75">
        <v>13.84</v>
      </c>
      <c r="I1222" s="75">
        <v>28.51</v>
      </c>
      <c r="J1222" s="75">
        <v>127.2</v>
      </c>
    </row>
    <row r="1223" spans="2:10" x14ac:dyDescent="0.3">
      <c r="B1223" s="75" t="s">
        <v>477</v>
      </c>
      <c r="C1223" s="75">
        <v>10.6</v>
      </c>
      <c r="D1223" s="75">
        <v>21.23</v>
      </c>
      <c r="E1223" s="75">
        <v>46.95</v>
      </c>
      <c r="F1223" s="75">
        <v>1.82</v>
      </c>
      <c r="G1223" s="75">
        <v>3.77</v>
      </c>
      <c r="H1223" s="75">
        <v>13.9</v>
      </c>
      <c r="I1223" s="75">
        <v>28.45</v>
      </c>
      <c r="J1223" s="75">
        <v>129.26</v>
      </c>
    </row>
    <row r="1224" spans="2:10" x14ac:dyDescent="0.3">
      <c r="B1224" s="75" t="s">
        <v>478</v>
      </c>
      <c r="C1224" s="75">
        <v>10.41</v>
      </c>
      <c r="D1224" s="75">
        <v>20.77</v>
      </c>
      <c r="E1224" s="75">
        <v>47.9</v>
      </c>
      <c r="F1224" s="75">
        <v>1.76</v>
      </c>
      <c r="G1224" s="75">
        <v>3.67</v>
      </c>
      <c r="H1224" s="75">
        <v>13.64</v>
      </c>
      <c r="I1224" s="75">
        <v>28.77</v>
      </c>
      <c r="J1224" s="75">
        <v>134.03</v>
      </c>
    </row>
    <row r="1225" spans="2:10" x14ac:dyDescent="0.3">
      <c r="B1225" s="75" t="s">
        <v>479</v>
      </c>
      <c r="C1225" s="75">
        <v>10.3</v>
      </c>
      <c r="D1225" s="75">
        <v>20.92</v>
      </c>
      <c r="E1225" s="75">
        <v>46.41</v>
      </c>
      <c r="F1225" s="75">
        <v>1.79</v>
      </c>
      <c r="G1225" s="75">
        <v>3.76</v>
      </c>
      <c r="H1225" s="75">
        <v>14.11</v>
      </c>
      <c r="I1225" s="75">
        <v>29.5</v>
      </c>
      <c r="J1225" s="75">
        <v>149.27000000000001</v>
      </c>
    </row>
    <row r="1226" spans="2:10" x14ac:dyDescent="0.3">
      <c r="B1226" s="75" t="s">
        <v>480</v>
      </c>
      <c r="C1226" s="75">
        <v>10.130000000000001</v>
      </c>
      <c r="D1226" s="75">
        <v>20.059999999999999</v>
      </c>
      <c r="E1226" s="75">
        <v>44.69</v>
      </c>
      <c r="F1226" s="75">
        <v>1.8</v>
      </c>
      <c r="G1226" s="75">
        <v>3.83</v>
      </c>
      <c r="H1226" s="75">
        <v>14.15</v>
      </c>
      <c r="I1226" s="75">
        <v>29.84</v>
      </c>
      <c r="J1226" s="75">
        <v>143.07</v>
      </c>
    </row>
    <row r="1227" spans="2:10" x14ac:dyDescent="0.3">
      <c r="B1227" s="75" t="s">
        <v>481</v>
      </c>
      <c r="C1227" s="75">
        <v>10.210000000000001</v>
      </c>
      <c r="D1227" s="75">
        <v>20.399999999999999</v>
      </c>
      <c r="E1227" s="75">
        <v>44.31</v>
      </c>
      <c r="F1227" s="75">
        <v>1.78</v>
      </c>
      <c r="G1227" s="75">
        <v>3.63</v>
      </c>
      <c r="H1227" s="75">
        <v>13.13</v>
      </c>
      <c r="I1227" s="75">
        <v>27.14</v>
      </c>
      <c r="J1227" s="75">
        <v>127.19</v>
      </c>
    </row>
    <row r="1228" spans="2:10" x14ac:dyDescent="0.3">
      <c r="B1228" s="75" t="s">
        <v>482</v>
      </c>
      <c r="C1228" s="75">
        <v>10.64</v>
      </c>
      <c r="D1228" s="75">
        <v>21.52</v>
      </c>
      <c r="E1228" s="75">
        <v>48.63</v>
      </c>
      <c r="F1228" s="75">
        <v>1.8</v>
      </c>
      <c r="G1228" s="75">
        <v>3.8</v>
      </c>
      <c r="H1228" s="75">
        <v>14.19</v>
      </c>
      <c r="I1228" s="75">
        <v>29.62</v>
      </c>
      <c r="J1228" s="75">
        <v>139.57</v>
      </c>
    </row>
    <row r="1229" spans="2:10" x14ac:dyDescent="0.3">
      <c r="B1229" s="75" t="s">
        <v>483</v>
      </c>
      <c r="C1229" s="75">
        <v>10.19</v>
      </c>
      <c r="D1229" s="75">
        <v>20.190000000000001</v>
      </c>
      <c r="E1229" s="75">
        <v>45.68</v>
      </c>
      <c r="F1229" s="75">
        <v>1.73</v>
      </c>
      <c r="G1229" s="75">
        <v>3.55</v>
      </c>
      <c r="H1229" s="75">
        <v>13.22</v>
      </c>
      <c r="I1229" s="75">
        <v>27.44</v>
      </c>
      <c r="J1229" s="75">
        <v>128.31</v>
      </c>
    </row>
    <row r="1230" spans="2:10" x14ac:dyDescent="0.3">
      <c r="B1230" s="75" t="s">
        <v>484</v>
      </c>
      <c r="C1230" s="75">
        <v>10.11</v>
      </c>
      <c r="D1230" s="75">
        <v>20.420000000000002</v>
      </c>
      <c r="E1230" s="75">
        <v>46.09</v>
      </c>
      <c r="F1230" s="75">
        <v>1.74</v>
      </c>
      <c r="G1230" s="75">
        <v>3.54</v>
      </c>
      <c r="H1230" s="75">
        <v>13.21</v>
      </c>
      <c r="I1230" s="75">
        <v>27.7</v>
      </c>
      <c r="J1230" s="75">
        <v>128.59</v>
      </c>
    </row>
    <row r="1231" spans="2:10" x14ac:dyDescent="0.3">
      <c r="B1231" s="75" t="s">
        <v>485</v>
      </c>
      <c r="C1231" s="75">
        <v>10.08</v>
      </c>
      <c r="D1231" s="75">
        <v>20.170000000000002</v>
      </c>
      <c r="E1231" s="75">
        <v>46.11</v>
      </c>
      <c r="F1231" s="75">
        <v>1.71</v>
      </c>
      <c r="G1231" s="75">
        <v>3.62</v>
      </c>
      <c r="H1231" s="75">
        <v>13.11</v>
      </c>
      <c r="I1231" s="75">
        <v>27.54</v>
      </c>
      <c r="J1231" s="75">
        <v>130.16999999999999</v>
      </c>
    </row>
    <row r="1232" spans="2:10" x14ac:dyDescent="0.3">
      <c r="B1232" s="75" t="s">
        <v>486</v>
      </c>
      <c r="C1232" s="75">
        <v>10.4</v>
      </c>
      <c r="D1232" s="75">
        <v>21.18</v>
      </c>
      <c r="E1232" s="75">
        <v>46.77</v>
      </c>
      <c r="F1232" s="75">
        <v>1.8</v>
      </c>
      <c r="G1232" s="75">
        <v>4</v>
      </c>
      <c r="H1232" s="75">
        <v>14.72</v>
      </c>
      <c r="I1232" s="75">
        <v>31.36</v>
      </c>
      <c r="J1232" s="75">
        <v>148.13</v>
      </c>
    </row>
    <row r="1233" spans="2:10" x14ac:dyDescent="0.3">
      <c r="B1233" s="75" t="s">
        <v>487</v>
      </c>
      <c r="C1233" s="75">
        <v>10.57</v>
      </c>
      <c r="D1233" s="75">
        <v>21.43</v>
      </c>
      <c r="E1233" s="75">
        <v>45.57</v>
      </c>
      <c r="F1233" s="75">
        <v>1.8</v>
      </c>
      <c r="G1233" s="75">
        <v>3.82</v>
      </c>
      <c r="H1233" s="75">
        <v>13.97</v>
      </c>
      <c r="I1233" s="75">
        <v>29.04</v>
      </c>
      <c r="J1233" s="75">
        <v>138.44</v>
      </c>
    </row>
    <row r="1234" spans="2:10" x14ac:dyDescent="0.3">
      <c r="B1234" s="75" t="s">
        <v>488</v>
      </c>
      <c r="C1234" s="75">
        <v>10</v>
      </c>
      <c r="D1234" s="75">
        <v>19.98</v>
      </c>
      <c r="E1234" s="75">
        <v>44.62</v>
      </c>
      <c r="F1234" s="75">
        <v>1.72</v>
      </c>
      <c r="G1234" s="75">
        <v>3.59</v>
      </c>
      <c r="H1234" s="75">
        <v>13.29</v>
      </c>
      <c r="I1234" s="75">
        <v>27.89</v>
      </c>
      <c r="J1234" s="75">
        <v>129.22999999999999</v>
      </c>
    </row>
    <row r="1235" spans="2:10" x14ac:dyDescent="0.3">
      <c r="B1235" s="75" t="s">
        <v>489</v>
      </c>
      <c r="C1235" s="75">
        <v>9.86</v>
      </c>
      <c r="D1235" s="75">
        <v>20.12</v>
      </c>
      <c r="E1235" s="75">
        <v>46.11</v>
      </c>
      <c r="F1235" s="75">
        <v>1.75</v>
      </c>
      <c r="G1235" s="75">
        <v>3.5</v>
      </c>
      <c r="H1235" s="75">
        <v>13.05</v>
      </c>
      <c r="I1235" s="75">
        <v>27.21</v>
      </c>
      <c r="J1235" s="75">
        <v>126.36</v>
      </c>
    </row>
    <row r="1236" spans="2:10" x14ac:dyDescent="0.3">
      <c r="B1236" s="75" t="s">
        <v>490</v>
      </c>
      <c r="C1236" s="75">
        <v>10.210000000000001</v>
      </c>
      <c r="D1236" s="75">
        <v>20.75</v>
      </c>
      <c r="E1236" s="75">
        <v>45.77</v>
      </c>
      <c r="F1236" s="75">
        <v>1.76</v>
      </c>
      <c r="G1236" s="75">
        <v>3.57</v>
      </c>
      <c r="H1236" s="75">
        <v>13.25</v>
      </c>
      <c r="I1236" s="75">
        <v>27.67</v>
      </c>
      <c r="J1236" s="75">
        <v>132.30000000000001</v>
      </c>
    </row>
    <row r="1237" spans="2:10" x14ac:dyDescent="0.3">
      <c r="B1237" s="75" t="s">
        <v>491</v>
      </c>
      <c r="C1237" s="75">
        <v>10.11</v>
      </c>
      <c r="D1237" s="75">
        <v>20.23</v>
      </c>
      <c r="E1237" s="75">
        <v>44.6</v>
      </c>
      <c r="F1237" s="75">
        <v>1.71</v>
      </c>
      <c r="G1237" s="75">
        <v>3.54</v>
      </c>
      <c r="H1237" s="75">
        <v>13.2</v>
      </c>
      <c r="I1237" s="75">
        <v>27.9</v>
      </c>
      <c r="J1237" s="75">
        <v>129.16</v>
      </c>
    </row>
    <row r="1238" spans="2:10" x14ac:dyDescent="0.3">
      <c r="B1238" s="75" t="s">
        <v>492</v>
      </c>
      <c r="C1238" s="75">
        <v>10.78</v>
      </c>
      <c r="D1238" s="75">
        <v>21.86</v>
      </c>
      <c r="E1238" s="75">
        <v>49.98</v>
      </c>
      <c r="F1238" s="75">
        <v>1.94</v>
      </c>
      <c r="G1238" s="75">
        <v>4.01</v>
      </c>
      <c r="H1238" s="75">
        <v>16.28</v>
      </c>
      <c r="I1238" s="75">
        <v>34.71</v>
      </c>
      <c r="J1238" s="75">
        <v>161.5</v>
      </c>
    </row>
    <row r="1239" spans="2:10" x14ac:dyDescent="0.3">
      <c r="B1239" s="75" t="s">
        <v>493</v>
      </c>
      <c r="C1239" s="75">
        <v>10.37</v>
      </c>
      <c r="D1239" s="75">
        <v>21.14</v>
      </c>
      <c r="E1239" s="75">
        <v>47.6</v>
      </c>
      <c r="F1239" s="75">
        <v>1.84</v>
      </c>
      <c r="G1239" s="75">
        <v>3.86</v>
      </c>
      <c r="H1239" s="75">
        <v>14.96</v>
      </c>
      <c r="I1239" s="75">
        <v>31.32</v>
      </c>
      <c r="J1239" s="75">
        <v>144.22</v>
      </c>
    </row>
    <row r="1240" spans="2:10" x14ac:dyDescent="0.3">
      <c r="B1240" s="75" t="s">
        <v>494</v>
      </c>
      <c r="C1240" s="75">
        <v>10.17</v>
      </c>
      <c r="D1240" s="75">
        <v>20.59</v>
      </c>
      <c r="E1240" s="75">
        <v>44.96</v>
      </c>
      <c r="F1240" s="75">
        <v>1.73</v>
      </c>
      <c r="G1240" s="75">
        <v>3.48</v>
      </c>
      <c r="H1240" s="75">
        <v>13.04</v>
      </c>
      <c r="I1240" s="75">
        <v>27.24</v>
      </c>
      <c r="J1240" s="75">
        <v>127.23</v>
      </c>
    </row>
    <row r="1241" spans="2:10" x14ac:dyDescent="0.3">
      <c r="B1241" s="75" t="s">
        <v>495</v>
      </c>
      <c r="C1241" s="75">
        <v>10.18</v>
      </c>
      <c r="D1241" s="75">
        <v>20.43</v>
      </c>
      <c r="E1241" s="75">
        <v>45.54</v>
      </c>
      <c r="F1241" s="75">
        <v>1.76</v>
      </c>
      <c r="G1241" s="75">
        <v>3.61</v>
      </c>
      <c r="H1241" s="75">
        <v>13.29</v>
      </c>
      <c r="I1241" s="75">
        <v>27.93</v>
      </c>
      <c r="J1241" s="75">
        <v>130.38</v>
      </c>
    </row>
    <row r="1242" spans="2:10" x14ac:dyDescent="0.3">
      <c r="B1242" s="75" t="s">
        <v>496</v>
      </c>
      <c r="C1242" s="75">
        <v>10.16</v>
      </c>
      <c r="D1242" s="75">
        <v>20.41</v>
      </c>
      <c r="E1242" s="75">
        <v>44.99</v>
      </c>
      <c r="F1242" s="75">
        <v>1.71</v>
      </c>
      <c r="G1242" s="75">
        <v>3.53</v>
      </c>
      <c r="H1242" s="75">
        <v>13.13</v>
      </c>
      <c r="I1242" s="75">
        <v>27.9</v>
      </c>
      <c r="J1242" s="75">
        <v>129.56</v>
      </c>
    </row>
    <row r="1243" spans="2:10" x14ac:dyDescent="0.3">
      <c r="B1243" s="75" t="s">
        <v>497</v>
      </c>
      <c r="C1243" s="75">
        <v>10.36</v>
      </c>
      <c r="D1243" s="75">
        <v>20.81</v>
      </c>
      <c r="E1243" s="75">
        <v>46.72</v>
      </c>
      <c r="F1243" s="75">
        <v>1.79</v>
      </c>
      <c r="G1243" s="75">
        <v>3.77</v>
      </c>
      <c r="H1243" s="75">
        <v>13.91</v>
      </c>
      <c r="I1243" s="75">
        <v>29.2</v>
      </c>
      <c r="J1243" s="75">
        <v>134.35</v>
      </c>
    </row>
    <row r="1244" spans="2:10" x14ac:dyDescent="0.3">
      <c r="B1244" s="75" t="s">
        <v>498</v>
      </c>
      <c r="C1244" s="75">
        <v>10.23</v>
      </c>
      <c r="D1244" s="75">
        <v>20.69</v>
      </c>
      <c r="E1244" s="75">
        <v>46.05</v>
      </c>
      <c r="F1244" s="75">
        <v>1.81</v>
      </c>
      <c r="G1244" s="75">
        <v>3.77</v>
      </c>
      <c r="H1244" s="75">
        <v>14.25</v>
      </c>
      <c r="I1244" s="75">
        <v>29.67</v>
      </c>
      <c r="J1244" s="75">
        <v>139.33000000000001</v>
      </c>
    </row>
    <row r="1245" spans="2:10" x14ac:dyDescent="0.3">
      <c r="B1245" s="75" t="s">
        <v>499</v>
      </c>
      <c r="C1245" s="75">
        <v>10.38</v>
      </c>
      <c r="D1245" s="75">
        <v>21.04</v>
      </c>
      <c r="E1245" s="75">
        <v>46.63</v>
      </c>
      <c r="F1245" s="75">
        <v>1.78</v>
      </c>
      <c r="G1245" s="75">
        <v>3.59</v>
      </c>
      <c r="H1245" s="75">
        <v>13.45</v>
      </c>
      <c r="I1245" s="75">
        <v>28.33</v>
      </c>
      <c r="J1245" s="75">
        <v>130.25</v>
      </c>
    </row>
    <row r="1246" spans="2:10" x14ac:dyDescent="0.3">
      <c r="B1246" s="75" t="s">
        <v>500</v>
      </c>
      <c r="C1246" s="75">
        <v>9.7799999999999994</v>
      </c>
      <c r="D1246" s="75">
        <v>19.32</v>
      </c>
      <c r="E1246" s="75">
        <v>43.18</v>
      </c>
      <c r="F1246" s="75">
        <v>1.71</v>
      </c>
      <c r="G1246" s="75">
        <v>3.46</v>
      </c>
      <c r="H1246" s="75">
        <v>12.97</v>
      </c>
      <c r="I1246" s="75">
        <v>27.23</v>
      </c>
      <c r="J1246" s="75">
        <v>125.38</v>
      </c>
    </row>
    <row r="1249" spans="2:6" x14ac:dyDescent="0.3">
      <c r="B1249" s="75" t="s">
        <v>502</v>
      </c>
      <c r="C1249" s="75" t="s">
        <v>503</v>
      </c>
      <c r="D1249" s="75" t="s">
        <v>504</v>
      </c>
      <c r="E1249" s="75" t="s">
        <v>505</v>
      </c>
      <c r="F1249" s="75" t="s">
        <v>287</v>
      </c>
    </row>
    <row r="1250" spans="2:6" x14ac:dyDescent="0.3">
      <c r="B1250" s="75">
        <v>0.34</v>
      </c>
      <c r="C1250" s="75">
        <v>3.71</v>
      </c>
      <c r="D1250" s="75">
        <v>2.87</v>
      </c>
      <c r="E1250" s="75">
        <v>30.87</v>
      </c>
      <c r="F1250" s="75">
        <v>1</v>
      </c>
    </row>
    <row r="1251" spans="2:6" x14ac:dyDescent="0.3">
      <c r="B1251" s="75">
        <v>0.39</v>
      </c>
      <c r="C1251" s="75">
        <v>5.08</v>
      </c>
      <c r="D1251" s="75">
        <v>3.38</v>
      </c>
      <c r="E1251" s="75">
        <v>43.85</v>
      </c>
      <c r="F1251" s="75">
        <v>1</v>
      </c>
    </row>
    <row r="1252" spans="2:6" x14ac:dyDescent="0.3">
      <c r="B1252" s="75">
        <v>0.48</v>
      </c>
      <c r="C1252" s="75">
        <v>5.13</v>
      </c>
      <c r="D1252" s="75">
        <v>4.13</v>
      </c>
      <c r="E1252" s="75">
        <v>44.51</v>
      </c>
      <c r="F1252" s="75">
        <v>1</v>
      </c>
    </row>
    <row r="1253" spans="2:6" x14ac:dyDescent="0.3">
      <c r="B1253" s="75">
        <v>0.31</v>
      </c>
      <c r="C1253" s="75">
        <v>3.95</v>
      </c>
      <c r="D1253" s="75">
        <v>3.6</v>
      </c>
      <c r="E1253" s="75">
        <v>46</v>
      </c>
      <c r="F1253" s="75">
        <v>1</v>
      </c>
    </row>
    <row r="1254" spans="2:6" x14ac:dyDescent="0.3">
      <c r="B1254" s="75">
        <v>0.36</v>
      </c>
      <c r="C1254" s="75">
        <v>5.51</v>
      </c>
      <c r="D1254" s="75">
        <v>3.11</v>
      </c>
      <c r="E1254" s="75">
        <v>47.02</v>
      </c>
      <c r="F1254" s="75">
        <v>1</v>
      </c>
    </row>
    <row r="1255" spans="2:6" x14ac:dyDescent="0.3">
      <c r="B1255" s="75">
        <v>0.33</v>
      </c>
      <c r="C1255" s="75">
        <v>4.07</v>
      </c>
      <c r="D1255" s="75">
        <v>3.95</v>
      </c>
      <c r="E1255" s="75">
        <v>48.5</v>
      </c>
      <c r="F1255" s="75">
        <v>1</v>
      </c>
    </row>
    <row r="1256" spans="2:6" x14ac:dyDescent="0.3">
      <c r="B1256" s="75">
        <v>0.43</v>
      </c>
      <c r="C1256" s="75">
        <v>4.7699999999999996</v>
      </c>
      <c r="D1256" s="75">
        <v>4.3899999999999997</v>
      </c>
      <c r="E1256" s="75">
        <v>48.75</v>
      </c>
      <c r="F1256" s="75">
        <v>1</v>
      </c>
    </row>
    <row r="1257" spans="2:6" x14ac:dyDescent="0.3">
      <c r="B1257" s="75">
        <v>0.48</v>
      </c>
      <c r="C1257" s="75">
        <v>6.69</v>
      </c>
      <c r="D1257" s="75">
        <v>3.5</v>
      </c>
      <c r="E1257" s="75">
        <v>48.86</v>
      </c>
      <c r="F1257" s="75">
        <v>1</v>
      </c>
    </row>
    <row r="1258" spans="2:6" x14ac:dyDescent="0.3">
      <c r="B1258" s="75">
        <v>0.21</v>
      </c>
      <c r="C1258" s="75">
        <v>3.71</v>
      </c>
      <c r="D1258" s="75">
        <v>2.82</v>
      </c>
      <c r="E1258" s="75">
        <v>48.92</v>
      </c>
      <c r="F1258" s="75">
        <v>1</v>
      </c>
    </row>
    <row r="1259" spans="2:6" x14ac:dyDescent="0.3">
      <c r="B1259" s="75">
        <v>0.32</v>
      </c>
      <c r="C1259" s="75">
        <v>4.3499999999999996</v>
      </c>
      <c r="D1259" s="75">
        <v>3.59</v>
      </c>
      <c r="E1259" s="75">
        <v>48.38</v>
      </c>
      <c r="F1259" s="75">
        <v>1</v>
      </c>
    </row>
    <row r="1260" spans="2:6" x14ac:dyDescent="0.3">
      <c r="B1260" s="75">
        <v>0.54</v>
      </c>
      <c r="C1260" s="75">
        <v>7.89</v>
      </c>
      <c r="D1260" s="75">
        <v>3.47</v>
      </c>
      <c r="E1260" s="75">
        <v>50.56</v>
      </c>
      <c r="F1260" s="75">
        <v>1</v>
      </c>
    </row>
    <row r="1261" spans="2:6" x14ac:dyDescent="0.3">
      <c r="B1261" s="75">
        <v>0.32</v>
      </c>
      <c r="C1261" s="75">
        <v>5.37</v>
      </c>
      <c r="D1261" s="75">
        <v>3.07</v>
      </c>
      <c r="E1261" s="75">
        <v>51.15</v>
      </c>
      <c r="F1261" s="75">
        <v>1</v>
      </c>
    </row>
    <row r="1262" spans="2:6" x14ac:dyDescent="0.3">
      <c r="B1262" s="75">
        <v>0.4</v>
      </c>
      <c r="C1262" s="75">
        <v>4.95</v>
      </c>
      <c r="D1262" s="75">
        <v>4.43</v>
      </c>
      <c r="E1262" s="75">
        <v>55.34</v>
      </c>
      <c r="F1262" s="75">
        <v>1</v>
      </c>
    </row>
    <row r="1263" spans="2:6" x14ac:dyDescent="0.3">
      <c r="B1263" s="75">
        <v>0.31</v>
      </c>
      <c r="C1263" s="75">
        <v>4.97</v>
      </c>
      <c r="D1263" s="75">
        <v>3.56</v>
      </c>
      <c r="E1263" s="75">
        <v>56.67</v>
      </c>
      <c r="F1263" s="75">
        <v>1</v>
      </c>
    </row>
    <row r="1264" spans="2:6" x14ac:dyDescent="0.3">
      <c r="B1264" s="75">
        <v>0.44</v>
      </c>
      <c r="C1264" s="75">
        <v>6.68</v>
      </c>
      <c r="D1264" s="75">
        <v>3.86</v>
      </c>
      <c r="E1264" s="75">
        <v>58.49</v>
      </c>
      <c r="F1264" s="75">
        <v>1</v>
      </c>
    </row>
    <row r="1265" spans="2:6" x14ac:dyDescent="0.3">
      <c r="B1265" s="75">
        <v>0.32</v>
      </c>
      <c r="C1265" s="75">
        <v>4.8</v>
      </c>
      <c r="D1265" s="75">
        <v>3.31</v>
      </c>
      <c r="E1265" s="75">
        <v>49.99</v>
      </c>
      <c r="F1265" s="75">
        <v>1</v>
      </c>
    </row>
    <row r="1266" spans="2:6" x14ac:dyDescent="0.3">
      <c r="B1266" s="75">
        <v>0.5</v>
      </c>
      <c r="C1266" s="75">
        <v>6.43</v>
      </c>
      <c r="D1266" s="75">
        <v>3.29</v>
      </c>
      <c r="E1266" s="75">
        <v>42.25</v>
      </c>
      <c r="F1266" s="75">
        <v>1</v>
      </c>
    </row>
    <row r="1267" spans="2:6" x14ac:dyDescent="0.3">
      <c r="B1267" s="75">
        <v>0.36</v>
      </c>
      <c r="C1267" s="75">
        <v>5.99</v>
      </c>
      <c r="D1267" s="75">
        <v>3.1</v>
      </c>
      <c r="E1267" s="75">
        <v>51.7</v>
      </c>
      <c r="F1267" s="75">
        <v>1</v>
      </c>
    </row>
    <row r="1268" spans="2:6" x14ac:dyDescent="0.3">
      <c r="B1268" s="75">
        <v>0.48</v>
      </c>
      <c r="C1268" s="75">
        <v>6.3</v>
      </c>
      <c r="D1268" s="75">
        <v>4.8</v>
      </c>
      <c r="E1268" s="75">
        <v>63.3</v>
      </c>
      <c r="F1268" s="75">
        <v>1</v>
      </c>
    </row>
    <row r="1269" spans="2:6" x14ac:dyDescent="0.3">
      <c r="B1269" s="75">
        <v>0.4</v>
      </c>
      <c r="C1269" s="75">
        <v>6</v>
      </c>
      <c r="D1269" s="75">
        <v>3.06</v>
      </c>
      <c r="E1269" s="75">
        <v>46.23</v>
      </c>
      <c r="F1269" s="75">
        <v>1</v>
      </c>
    </row>
    <row r="1270" spans="2:6" x14ac:dyDescent="0.3">
      <c r="B1270" s="75">
        <v>0.42</v>
      </c>
      <c r="C1270" s="75">
        <v>6.04</v>
      </c>
      <c r="D1270" s="75">
        <v>3.85</v>
      </c>
      <c r="E1270" s="75">
        <v>55.08</v>
      </c>
      <c r="F1270" s="75">
        <v>1</v>
      </c>
    </row>
    <row r="1271" spans="2:6" x14ac:dyDescent="0.3">
      <c r="B1271" s="75">
        <v>0.55000000000000004</v>
      </c>
      <c r="C1271" s="75">
        <v>6.45</v>
      </c>
      <c r="D1271" s="75">
        <v>5</v>
      </c>
      <c r="E1271" s="75">
        <v>58.8</v>
      </c>
      <c r="F1271" s="75">
        <v>1</v>
      </c>
    </row>
    <row r="1272" spans="2:6" x14ac:dyDescent="0.3">
      <c r="B1272" s="75">
        <v>0.5</v>
      </c>
      <c r="C1272" s="75">
        <v>5.55</v>
      </c>
      <c r="D1272" s="75">
        <v>5.23</v>
      </c>
      <c r="E1272" s="75">
        <v>57.46</v>
      </c>
      <c r="F1272" s="75">
        <v>1</v>
      </c>
    </row>
    <row r="1273" spans="2:6" x14ac:dyDescent="0.3">
      <c r="B1273" s="75">
        <v>0.34</v>
      </c>
      <c r="C1273" s="75">
        <v>4.2699999999999996</v>
      </c>
      <c r="D1273" s="75">
        <v>4</v>
      </c>
      <c r="E1273" s="75">
        <v>50.35</v>
      </c>
      <c r="F1273" s="75">
        <v>1</v>
      </c>
    </row>
    <row r="1274" spans="2:6" x14ac:dyDescent="0.3">
      <c r="B1274" s="75">
        <v>0.4</v>
      </c>
      <c r="C1274" s="75">
        <v>4.58</v>
      </c>
      <c r="D1274" s="75">
        <v>2.82</v>
      </c>
      <c r="E1274" s="75">
        <v>32.479999999999997</v>
      </c>
      <c r="F1274" s="75">
        <v>1</v>
      </c>
    </row>
    <row r="1275" spans="2:6" x14ac:dyDescent="0.3">
      <c r="B1275" s="75">
        <v>0.28999999999999998</v>
      </c>
      <c r="C1275" s="75">
        <v>5.04</v>
      </c>
      <c r="D1275" s="75">
        <v>1.93</v>
      </c>
      <c r="E1275" s="75">
        <v>33.85</v>
      </c>
      <c r="F1275" s="75">
        <v>2</v>
      </c>
    </row>
    <row r="1276" spans="2:6" x14ac:dyDescent="0.3">
      <c r="B1276" s="75">
        <v>0.28000000000000003</v>
      </c>
      <c r="C1276" s="75">
        <v>3.95</v>
      </c>
      <c r="D1276" s="75">
        <v>2.5099999999999998</v>
      </c>
      <c r="E1276" s="75">
        <v>35.82</v>
      </c>
      <c r="F1276" s="75">
        <v>2</v>
      </c>
    </row>
    <row r="1277" spans="2:6" x14ac:dyDescent="0.3">
      <c r="B1277" s="75">
        <v>0.31</v>
      </c>
      <c r="C1277" s="75">
        <v>4.88</v>
      </c>
      <c r="D1277" s="75">
        <v>2.31</v>
      </c>
      <c r="E1277" s="75">
        <v>36.4</v>
      </c>
      <c r="F1277" s="75">
        <v>2</v>
      </c>
    </row>
    <row r="1278" spans="2:6" x14ac:dyDescent="0.3">
      <c r="B1278" s="75">
        <v>0.3</v>
      </c>
      <c r="C1278" s="75">
        <v>5.97</v>
      </c>
      <c r="D1278" s="75">
        <v>1.9</v>
      </c>
      <c r="E1278" s="75">
        <v>37.869999999999997</v>
      </c>
      <c r="F1278" s="75">
        <v>2</v>
      </c>
    </row>
    <row r="1279" spans="2:6" x14ac:dyDescent="0.3">
      <c r="B1279" s="75">
        <v>0.28000000000000003</v>
      </c>
      <c r="C1279" s="75">
        <v>4.57</v>
      </c>
      <c r="D1279" s="75">
        <v>2.3199999999999998</v>
      </c>
      <c r="E1279" s="75">
        <v>38.299999999999997</v>
      </c>
      <c r="F1279" s="75">
        <v>2</v>
      </c>
    </row>
    <row r="1280" spans="2:6" x14ac:dyDescent="0.3">
      <c r="B1280" s="75">
        <v>0.11</v>
      </c>
      <c r="C1280" s="75">
        <v>1.74</v>
      </c>
      <c r="D1280" s="75">
        <v>2.4900000000000002</v>
      </c>
      <c r="E1280" s="75">
        <v>39.19</v>
      </c>
      <c r="F1280" s="75">
        <v>2</v>
      </c>
    </row>
    <row r="1281" spans="2:6" x14ac:dyDescent="0.3">
      <c r="B1281" s="75">
        <v>0.25</v>
      </c>
      <c r="C1281" s="75">
        <v>4.66</v>
      </c>
      <c r="D1281" s="75">
        <v>2.12</v>
      </c>
      <c r="E1281" s="75">
        <v>39.21</v>
      </c>
      <c r="F1281" s="75">
        <v>2</v>
      </c>
    </row>
    <row r="1282" spans="2:6" x14ac:dyDescent="0.3">
      <c r="B1282" s="75">
        <v>0.26</v>
      </c>
      <c r="C1282" s="75">
        <v>5.28</v>
      </c>
      <c r="D1282" s="75">
        <v>1.98</v>
      </c>
      <c r="E1282" s="75">
        <v>39.94</v>
      </c>
      <c r="F1282" s="75">
        <v>2</v>
      </c>
    </row>
    <row r="1283" spans="2:6" x14ac:dyDescent="0.3">
      <c r="B1283" s="75">
        <v>0.39</v>
      </c>
      <c r="C1283" s="75">
        <v>7.32</v>
      </c>
      <c r="D1283" s="75">
        <v>2.25</v>
      </c>
      <c r="E1283" s="75">
        <v>42.41</v>
      </c>
      <c r="F1283" s="75">
        <v>2</v>
      </c>
    </row>
    <row r="1284" spans="2:6" x14ac:dyDescent="0.3">
      <c r="B1284" s="75">
        <v>0.37</v>
      </c>
      <c r="C1284" s="75">
        <v>6.22</v>
      </c>
      <c r="D1284" s="75">
        <v>1.71</v>
      </c>
      <c r="E1284" s="75">
        <v>28.97</v>
      </c>
      <c r="F1284" s="75">
        <v>2</v>
      </c>
    </row>
    <row r="1285" spans="2:6" x14ac:dyDescent="0.3">
      <c r="B1285" s="75">
        <v>0.31</v>
      </c>
      <c r="C1285" s="75">
        <v>4.2</v>
      </c>
      <c r="D1285" s="75">
        <v>2.76</v>
      </c>
      <c r="E1285" s="75">
        <v>37.799999999999997</v>
      </c>
      <c r="F1285" s="75">
        <v>2</v>
      </c>
    </row>
    <row r="1286" spans="2:6" x14ac:dyDescent="0.3">
      <c r="B1286" s="75">
        <v>0.35</v>
      </c>
      <c r="C1286" s="75">
        <v>5.0999999999999996</v>
      </c>
      <c r="D1286" s="75">
        <v>2.1</v>
      </c>
      <c r="E1286" s="75">
        <v>31.1</v>
      </c>
      <c r="F1286" s="75">
        <v>2</v>
      </c>
    </row>
    <row r="1287" spans="2:6" x14ac:dyDescent="0.3">
      <c r="B1287" s="75">
        <v>0.28999999999999998</v>
      </c>
      <c r="C1287" s="75">
        <v>4.46</v>
      </c>
      <c r="D1287" s="75">
        <v>2.5</v>
      </c>
      <c r="E1287" s="75">
        <v>38.299999999999997</v>
      </c>
      <c r="F1287" s="75">
        <v>2</v>
      </c>
    </row>
    <row r="1288" spans="2:6" x14ac:dyDescent="0.3">
      <c r="B1288" s="75">
        <v>0.33</v>
      </c>
      <c r="C1288" s="75">
        <v>5.6</v>
      </c>
      <c r="D1288" s="75">
        <v>3.06</v>
      </c>
      <c r="E1288" s="75">
        <v>51.8</v>
      </c>
      <c r="F1288" s="75">
        <v>2</v>
      </c>
    </row>
    <row r="1289" spans="2:6" x14ac:dyDescent="0.3">
      <c r="B1289" s="75">
        <v>0.18</v>
      </c>
      <c r="C1289" s="75">
        <v>2.8</v>
      </c>
      <c r="D1289" s="75">
        <v>2.4</v>
      </c>
      <c r="E1289" s="75">
        <v>37.6</v>
      </c>
      <c r="F1289" s="75">
        <v>2</v>
      </c>
    </row>
    <row r="1290" spans="2:6" x14ac:dyDescent="0.3">
      <c r="B1290" s="75">
        <v>0.28000000000000003</v>
      </c>
      <c r="C1290" s="75">
        <v>4.01</v>
      </c>
      <c r="D1290" s="75">
        <v>2.58</v>
      </c>
      <c r="E1290" s="75">
        <v>36.78</v>
      </c>
      <c r="F1290" s="75">
        <v>2</v>
      </c>
    </row>
    <row r="1291" spans="2:6" x14ac:dyDescent="0.3">
      <c r="B1291" s="75">
        <v>0.44</v>
      </c>
      <c r="C1291" s="75">
        <v>6.69</v>
      </c>
      <c r="D1291" s="75">
        <v>3.05</v>
      </c>
      <c r="E1291" s="75">
        <v>46.16</v>
      </c>
      <c r="F1291" s="75">
        <v>2</v>
      </c>
    </row>
    <row r="1292" spans="2:6" x14ac:dyDescent="0.3">
      <c r="B1292" s="75">
        <v>0.22</v>
      </c>
      <c r="C1292" s="75">
        <v>4.55</v>
      </c>
      <c r="D1292" s="75">
        <v>1.85</v>
      </c>
      <c r="E1292" s="75">
        <v>38.950000000000003</v>
      </c>
      <c r="F1292" s="75">
        <v>2</v>
      </c>
    </row>
    <row r="1293" spans="2:6" x14ac:dyDescent="0.3">
      <c r="B1293" s="75">
        <v>0.34</v>
      </c>
      <c r="C1293" s="75">
        <v>5.73</v>
      </c>
      <c r="D1293" s="75">
        <v>2.4300000000000002</v>
      </c>
      <c r="E1293" s="75">
        <v>40.6</v>
      </c>
      <c r="F1293" s="75">
        <v>2</v>
      </c>
    </row>
    <row r="1294" spans="2:6" x14ac:dyDescent="0.3">
      <c r="B1294" s="75">
        <v>0.3</v>
      </c>
      <c r="C1294" s="75">
        <v>5.12</v>
      </c>
      <c r="D1294" s="75">
        <v>2.58</v>
      </c>
      <c r="E1294" s="75">
        <v>43.69</v>
      </c>
      <c r="F1294" s="75">
        <v>2</v>
      </c>
    </row>
    <row r="1295" spans="2:6" x14ac:dyDescent="0.3">
      <c r="B1295" s="75">
        <v>0.31</v>
      </c>
      <c r="C1295" s="75">
        <v>4.7699999999999996</v>
      </c>
      <c r="D1295" s="75">
        <v>1.97</v>
      </c>
      <c r="E1295" s="75">
        <v>30.4</v>
      </c>
      <c r="F1295" s="75">
        <v>2</v>
      </c>
    </row>
    <row r="1296" spans="2:6" x14ac:dyDescent="0.3">
      <c r="B1296" s="75">
        <v>0.27</v>
      </c>
      <c r="C1296" s="75">
        <v>5.16</v>
      </c>
      <c r="D1296" s="75">
        <v>2.0299999999999998</v>
      </c>
      <c r="E1296" s="75">
        <v>39.46</v>
      </c>
      <c r="F1296" s="75">
        <v>2</v>
      </c>
    </row>
    <row r="1297" spans="2:12" x14ac:dyDescent="0.3">
      <c r="B1297" s="75">
        <v>0.66</v>
      </c>
      <c r="C1297" s="75">
        <v>11.05</v>
      </c>
      <c r="D1297" s="75">
        <v>2.3199999999999998</v>
      </c>
      <c r="E1297" s="75">
        <v>39.340000000000003</v>
      </c>
      <c r="F1297" s="75">
        <v>2</v>
      </c>
    </row>
    <row r="1298" spans="2:12" x14ac:dyDescent="0.3">
      <c r="B1298" s="75">
        <v>0.37</v>
      </c>
      <c r="C1298" s="75">
        <v>5.23</v>
      </c>
      <c r="D1298" s="75">
        <v>2.48</v>
      </c>
      <c r="E1298" s="75">
        <v>34.86</v>
      </c>
      <c r="F1298" s="75">
        <v>2</v>
      </c>
    </row>
    <row r="1299" spans="2:12" x14ac:dyDescent="0.3">
      <c r="B1299" s="75">
        <v>0.35</v>
      </c>
      <c r="C1299" s="75">
        <v>5.37</v>
      </c>
      <c r="D1299" s="75">
        <v>2.25</v>
      </c>
      <c r="E1299" s="75">
        <v>35.07</v>
      </c>
      <c r="F1299" s="75">
        <v>2</v>
      </c>
    </row>
    <row r="1302" spans="2:12" x14ac:dyDescent="0.3">
      <c r="B1302" s="75" t="s">
        <v>508</v>
      </c>
      <c r="C1302" s="75" t="s">
        <v>509</v>
      </c>
      <c r="D1302" s="75" t="s">
        <v>510</v>
      </c>
      <c r="E1302" s="75" t="s">
        <v>511</v>
      </c>
      <c r="F1302" s="75" t="s">
        <v>512</v>
      </c>
      <c r="G1302" s="75" t="s">
        <v>513</v>
      </c>
      <c r="H1302" s="75" t="s">
        <v>514</v>
      </c>
      <c r="I1302" s="75" t="s">
        <v>515</v>
      </c>
      <c r="J1302" s="75" t="s">
        <v>516</v>
      </c>
      <c r="K1302" s="75" t="s">
        <v>517</v>
      </c>
      <c r="L1302" s="75" t="s">
        <v>98</v>
      </c>
    </row>
    <row r="1303" spans="2:12" x14ac:dyDescent="0.3">
      <c r="B1303" s="75">
        <v>3.8075906E-2</v>
      </c>
      <c r="C1303" s="75">
        <v>5.0680119000000003E-2</v>
      </c>
      <c r="D1303" s="75">
        <v>6.1696207000000003E-2</v>
      </c>
      <c r="E1303" s="75">
        <v>2.1872355E-2</v>
      </c>
      <c r="F1303" s="75">
        <v>-4.4223498E-2</v>
      </c>
      <c r="G1303" s="75">
        <v>-3.4820762999999998E-2</v>
      </c>
      <c r="H1303" s="75">
        <v>-4.3400846E-2</v>
      </c>
      <c r="I1303" s="75">
        <v>-2.5922620000000001E-3</v>
      </c>
      <c r="J1303" s="75">
        <v>1.9908420999999999E-2</v>
      </c>
      <c r="K1303" s="75">
        <v>-1.7646124999999999E-2</v>
      </c>
      <c r="L1303" s="75">
        <v>151</v>
      </c>
    </row>
    <row r="1304" spans="2:12" x14ac:dyDescent="0.3">
      <c r="B1304" s="75">
        <v>-1.8820169999999999E-3</v>
      </c>
      <c r="C1304" s="75">
        <v>-4.4641636999999998E-2</v>
      </c>
      <c r="D1304" s="75">
        <v>-5.1474061000000002E-2</v>
      </c>
      <c r="E1304" s="75">
        <v>-2.6327835000000001E-2</v>
      </c>
      <c r="F1304" s="75">
        <v>-8.4487239999999995E-3</v>
      </c>
      <c r="G1304" s="75">
        <v>-1.9163340000000001E-2</v>
      </c>
      <c r="H1304" s="75">
        <v>7.4411563999999999E-2</v>
      </c>
      <c r="I1304" s="75">
        <v>-3.9493383E-2</v>
      </c>
      <c r="J1304" s="75">
        <v>-6.8329743999999998E-2</v>
      </c>
      <c r="K1304" s="75">
        <v>-9.2204049999999996E-2</v>
      </c>
      <c r="L1304" s="75">
        <v>75</v>
      </c>
    </row>
    <row r="1305" spans="2:12" x14ac:dyDescent="0.3">
      <c r="B1305" s="75">
        <v>8.5298905999999994E-2</v>
      </c>
      <c r="C1305" s="75">
        <v>5.0680119000000003E-2</v>
      </c>
      <c r="D1305" s="75">
        <v>4.4451213000000003E-2</v>
      </c>
      <c r="E1305" s="75">
        <v>-5.6706109999999999E-3</v>
      </c>
      <c r="F1305" s="75">
        <v>-4.5599450999999999E-2</v>
      </c>
      <c r="G1305" s="75">
        <v>-3.4194466E-2</v>
      </c>
      <c r="H1305" s="75">
        <v>-3.2355931999999997E-2</v>
      </c>
      <c r="I1305" s="75">
        <v>-2.5922620000000001E-3</v>
      </c>
      <c r="J1305" s="75">
        <v>2.8637710000000002E-3</v>
      </c>
      <c r="K1305" s="75">
        <v>-2.5930339E-2</v>
      </c>
      <c r="L1305" s="75">
        <v>141</v>
      </c>
    </row>
    <row r="1306" spans="2:12" x14ac:dyDescent="0.3">
      <c r="B1306" s="75">
        <v>-8.9062938999999994E-2</v>
      </c>
      <c r="C1306" s="75">
        <v>-4.4641636999999998E-2</v>
      </c>
      <c r="D1306" s="75">
        <v>-1.1595015E-2</v>
      </c>
      <c r="E1306" s="75">
        <v>-3.6656447000000002E-2</v>
      </c>
      <c r="F1306" s="75">
        <v>1.2190569E-2</v>
      </c>
      <c r="G1306" s="75">
        <v>2.4990592999999998E-2</v>
      </c>
      <c r="H1306" s="75">
        <v>-3.6037569999999998E-2</v>
      </c>
      <c r="I1306" s="75">
        <v>3.4308858999999997E-2</v>
      </c>
      <c r="J1306" s="75">
        <v>2.2692022999999999E-2</v>
      </c>
      <c r="K1306" s="75">
        <v>-9.3619110000000005E-3</v>
      </c>
      <c r="L1306" s="75">
        <v>206</v>
      </c>
    </row>
    <row r="1307" spans="2:12" x14ac:dyDescent="0.3">
      <c r="B1307" s="75">
        <v>5.3830600000000003E-3</v>
      </c>
      <c r="C1307" s="75">
        <v>-4.4641636999999998E-2</v>
      </c>
      <c r="D1307" s="75">
        <v>-3.6384692000000003E-2</v>
      </c>
      <c r="E1307" s="75">
        <v>2.1872355E-2</v>
      </c>
      <c r="F1307" s="75">
        <v>3.934852E-3</v>
      </c>
      <c r="G1307" s="75">
        <v>1.559614E-2</v>
      </c>
      <c r="H1307" s="75">
        <v>8.1420840000000008E-3</v>
      </c>
      <c r="I1307" s="75">
        <v>-2.5922620000000001E-3</v>
      </c>
      <c r="J1307" s="75">
        <v>-3.1991445E-2</v>
      </c>
      <c r="K1307" s="75">
        <v>-4.6640873999999999E-2</v>
      </c>
      <c r="L1307" s="75">
        <v>135</v>
      </c>
    </row>
    <row r="1308" spans="2:12" x14ac:dyDescent="0.3">
      <c r="B1308" s="75">
        <v>-9.2695477999999998E-2</v>
      </c>
      <c r="C1308" s="75">
        <v>-4.4641636999999998E-2</v>
      </c>
      <c r="D1308" s="75">
        <v>-4.069594E-2</v>
      </c>
      <c r="E1308" s="75">
        <v>-1.9442093000000001E-2</v>
      </c>
      <c r="F1308" s="75">
        <v>-6.8990650000000001E-2</v>
      </c>
      <c r="G1308" s="75">
        <v>-7.9287843999999996E-2</v>
      </c>
      <c r="H1308" s="75">
        <v>4.1276823999999997E-2</v>
      </c>
      <c r="I1308" s="75">
        <v>-7.6394504000000002E-2</v>
      </c>
      <c r="J1308" s="75">
        <v>-4.1180385E-2</v>
      </c>
      <c r="K1308" s="75">
        <v>-9.6346157000000002E-2</v>
      </c>
      <c r="L1308" s="75">
        <v>97</v>
      </c>
    </row>
    <row r="1309" spans="2:12" x14ac:dyDescent="0.3">
      <c r="B1309" s="75">
        <v>-4.5472477999999997E-2</v>
      </c>
      <c r="C1309" s="75">
        <v>5.0680119000000003E-2</v>
      </c>
      <c r="D1309" s="75">
        <v>-4.7162812999999998E-2</v>
      </c>
      <c r="E1309" s="75">
        <v>-1.5999223E-2</v>
      </c>
      <c r="F1309" s="75">
        <v>-4.0095640000000002E-2</v>
      </c>
      <c r="G1309" s="75">
        <v>-2.4800012E-2</v>
      </c>
      <c r="H1309" s="75">
        <v>7.7880799999999997E-4</v>
      </c>
      <c r="I1309" s="75">
        <v>-3.9493383E-2</v>
      </c>
      <c r="J1309" s="75">
        <v>-6.2912949999999995E-2</v>
      </c>
      <c r="K1309" s="75">
        <v>-3.8356660000000001E-2</v>
      </c>
      <c r="L1309" s="75">
        <v>138</v>
      </c>
    </row>
    <row r="1310" spans="2:12" x14ac:dyDescent="0.3">
      <c r="B1310" s="75">
        <v>6.3503675999999995E-2</v>
      </c>
      <c r="C1310" s="75">
        <v>5.0680119000000003E-2</v>
      </c>
      <c r="D1310" s="75">
        <v>-1.8947059999999999E-3</v>
      </c>
      <c r="E1310" s="75">
        <v>6.6629674E-2</v>
      </c>
      <c r="F1310" s="75">
        <v>9.0619881999999999E-2</v>
      </c>
      <c r="G1310" s="75">
        <v>0.108914381</v>
      </c>
      <c r="H1310" s="75">
        <v>2.2868634999999998E-2</v>
      </c>
      <c r="I1310" s="75">
        <v>1.7703354000000001E-2</v>
      </c>
      <c r="J1310" s="75">
        <v>-3.5816727999999999E-2</v>
      </c>
      <c r="K1310" s="75">
        <v>3.0644090000000001E-3</v>
      </c>
      <c r="L1310" s="75">
        <v>63</v>
      </c>
    </row>
    <row r="1311" spans="2:12" x14ac:dyDescent="0.3">
      <c r="B1311" s="75">
        <v>4.1708444999999997E-2</v>
      </c>
      <c r="C1311" s="75">
        <v>5.0680119000000003E-2</v>
      </c>
      <c r="D1311" s="75">
        <v>6.1696207000000003E-2</v>
      </c>
      <c r="E1311" s="75">
        <v>-4.0099317000000002E-2</v>
      </c>
      <c r="F1311" s="75">
        <v>-1.3952536E-2</v>
      </c>
      <c r="G1311" s="75">
        <v>6.2016859999999997E-3</v>
      </c>
      <c r="H1311" s="75">
        <v>-2.8674293999999999E-2</v>
      </c>
      <c r="I1311" s="75">
        <v>-2.5922620000000001E-3</v>
      </c>
      <c r="J1311" s="75">
        <v>-1.4956475E-2</v>
      </c>
      <c r="K1311" s="75">
        <v>1.1348623E-2</v>
      </c>
      <c r="L1311" s="75">
        <v>110</v>
      </c>
    </row>
    <row r="1312" spans="2:12" x14ac:dyDescent="0.3">
      <c r="B1312" s="75">
        <v>-7.0900247E-2</v>
      </c>
      <c r="C1312" s="75">
        <v>-4.4641636999999998E-2</v>
      </c>
      <c r="D1312" s="75">
        <v>3.9062153000000002E-2</v>
      </c>
      <c r="E1312" s="75">
        <v>-3.3213576000000002E-2</v>
      </c>
      <c r="F1312" s="75">
        <v>-1.2576583000000001E-2</v>
      </c>
      <c r="G1312" s="75">
        <v>-3.4507613999999999E-2</v>
      </c>
      <c r="H1312" s="75">
        <v>-2.4992657000000001E-2</v>
      </c>
      <c r="I1312" s="75">
        <v>-2.5922620000000001E-3</v>
      </c>
      <c r="J1312" s="75">
        <v>6.7736325999999999E-2</v>
      </c>
      <c r="K1312" s="75">
        <v>-1.3504018E-2</v>
      </c>
      <c r="L1312" s="75">
        <v>310</v>
      </c>
    </row>
    <row r="1313" spans="2:12" x14ac:dyDescent="0.3">
      <c r="B1313" s="75">
        <v>-9.6328016000000002E-2</v>
      </c>
      <c r="C1313" s="75">
        <v>-4.4641636999999998E-2</v>
      </c>
      <c r="D1313" s="75">
        <v>-8.3808423000000007E-2</v>
      </c>
      <c r="E1313" s="75">
        <v>8.1008720000000003E-3</v>
      </c>
      <c r="F1313" s="75">
        <v>-0.103389471</v>
      </c>
      <c r="G1313" s="75">
        <v>-9.0561189E-2</v>
      </c>
      <c r="H1313" s="75">
        <v>-1.3947743E-2</v>
      </c>
      <c r="I1313" s="75">
        <v>-7.6394504000000002E-2</v>
      </c>
      <c r="J1313" s="75">
        <v>-6.2912949999999995E-2</v>
      </c>
      <c r="K1313" s="75">
        <v>-3.4214553000000002E-2</v>
      </c>
      <c r="L1313" s="75">
        <v>101</v>
      </c>
    </row>
    <row r="1314" spans="2:12" x14ac:dyDescent="0.3">
      <c r="B1314" s="75">
        <v>2.7178291E-2</v>
      </c>
      <c r="C1314" s="75">
        <v>5.0680119000000003E-2</v>
      </c>
      <c r="D1314" s="75">
        <v>1.7505910999999999E-2</v>
      </c>
      <c r="E1314" s="75">
        <v>-3.3213576000000002E-2</v>
      </c>
      <c r="F1314" s="75">
        <v>-7.0727710000000003E-3</v>
      </c>
      <c r="G1314" s="75">
        <v>4.5971539999999998E-2</v>
      </c>
      <c r="H1314" s="75">
        <v>-6.5490672E-2</v>
      </c>
      <c r="I1314" s="75">
        <v>7.1209980000000006E-2</v>
      </c>
      <c r="J1314" s="75">
        <v>-9.6433222999999998E-2</v>
      </c>
      <c r="K1314" s="75">
        <v>-5.9067194000000003E-2</v>
      </c>
      <c r="L1314" s="75">
        <v>69</v>
      </c>
    </row>
    <row r="1315" spans="2:12" x14ac:dyDescent="0.3">
      <c r="B1315" s="75">
        <v>1.6280676000000001E-2</v>
      </c>
      <c r="C1315" s="75">
        <v>-4.4641636999999998E-2</v>
      </c>
      <c r="D1315" s="75">
        <v>-2.8840008E-2</v>
      </c>
      <c r="E1315" s="75">
        <v>-9.1134809999999997E-3</v>
      </c>
      <c r="F1315" s="75">
        <v>-4.3208659999999996E-3</v>
      </c>
      <c r="G1315" s="75">
        <v>-9.7688859999999992E-3</v>
      </c>
      <c r="H1315" s="75">
        <v>4.4958461999999998E-2</v>
      </c>
      <c r="I1315" s="75">
        <v>-3.9493383E-2</v>
      </c>
      <c r="J1315" s="75">
        <v>-3.0751210000000001E-2</v>
      </c>
      <c r="K1315" s="75">
        <v>-4.2498767E-2</v>
      </c>
      <c r="L1315" s="75">
        <v>179</v>
      </c>
    </row>
    <row r="1316" spans="2:12" x14ac:dyDescent="0.3">
      <c r="B1316" s="75">
        <v>5.3830600000000003E-3</v>
      </c>
      <c r="C1316" s="75">
        <v>5.0680119000000003E-2</v>
      </c>
      <c r="D1316" s="75">
        <v>-1.8947059999999999E-3</v>
      </c>
      <c r="E1316" s="75">
        <v>8.1008720000000003E-3</v>
      </c>
      <c r="F1316" s="75">
        <v>-4.3208659999999996E-3</v>
      </c>
      <c r="G1316" s="75">
        <v>-1.5718706999999998E-2</v>
      </c>
      <c r="H1316" s="75">
        <v>-2.9028299999999999E-3</v>
      </c>
      <c r="I1316" s="75">
        <v>-2.5922620000000001E-3</v>
      </c>
      <c r="J1316" s="75">
        <v>3.8393247999999998E-2</v>
      </c>
      <c r="K1316" s="75">
        <v>-1.3504018E-2</v>
      </c>
      <c r="L1316" s="75">
        <v>185</v>
      </c>
    </row>
    <row r="1317" spans="2:12" x14ac:dyDescent="0.3">
      <c r="B1317" s="75">
        <v>4.5340983000000001E-2</v>
      </c>
      <c r="C1317" s="75">
        <v>-4.4641636999999998E-2</v>
      </c>
      <c r="D1317" s="75">
        <v>-2.5606571000000002E-2</v>
      </c>
      <c r="E1317" s="75">
        <v>-1.2556352E-2</v>
      </c>
      <c r="F1317" s="75">
        <v>1.7694379999999999E-2</v>
      </c>
      <c r="G1317" s="75">
        <v>-6.1299999999999999E-5</v>
      </c>
      <c r="H1317" s="75">
        <v>8.1774840000000001E-2</v>
      </c>
      <c r="I1317" s="75">
        <v>-3.9493383E-2</v>
      </c>
      <c r="J1317" s="75">
        <v>-3.1991445E-2</v>
      </c>
      <c r="K1317" s="75">
        <v>-7.5635622E-2</v>
      </c>
      <c r="L1317" s="75">
        <v>118</v>
      </c>
    </row>
    <row r="1318" spans="2:12" x14ac:dyDescent="0.3">
      <c r="B1318" s="75">
        <v>-5.2737554999999998E-2</v>
      </c>
      <c r="C1318" s="75">
        <v>5.0680119000000003E-2</v>
      </c>
      <c r="D1318" s="75">
        <v>-1.8061886999999999E-2</v>
      </c>
      <c r="E1318" s="75">
        <v>8.0401157000000001E-2</v>
      </c>
      <c r="F1318" s="75">
        <v>8.9243929E-2</v>
      </c>
      <c r="G1318" s="75">
        <v>0.10766178699999999</v>
      </c>
      <c r="H1318" s="75">
        <v>-3.9719207999999999E-2</v>
      </c>
      <c r="I1318" s="75">
        <v>0.108111101</v>
      </c>
      <c r="J1318" s="75">
        <v>3.6055789999999997E-2</v>
      </c>
      <c r="K1318" s="75">
        <v>-4.2498767E-2</v>
      </c>
      <c r="L1318" s="75">
        <v>171</v>
      </c>
    </row>
    <row r="1319" spans="2:12" x14ac:dyDescent="0.3">
      <c r="B1319" s="75">
        <v>-5.514555E-3</v>
      </c>
      <c r="C1319" s="75">
        <v>-4.4641636999999998E-2</v>
      </c>
      <c r="D1319" s="75">
        <v>4.2295589000000001E-2</v>
      </c>
      <c r="E1319" s="75">
        <v>4.9415320999999998E-2</v>
      </c>
      <c r="F1319" s="75">
        <v>2.4574143999999999E-2</v>
      </c>
      <c r="G1319" s="75">
        <v>-2.3860566999999999E-2</v>
      </c>
      <c r="H1319" s="75">
        <v>7.4411563999999999E-2</v>
      </c>
      <c r="I1319" s="75">
        <v>-3.9493383E-2</v>
      </c>
      <c r="J1319" s="75">
        <v>5.228E-2</v>
      </c>
      <c r="K1319" s="75">
        <v>2.7917050999999998E-2</v>
      </c>
      <c r="L1319" s="75">
        <v>166</v>
      </c>
    </row>
    <row r="1320" spans="2:12" x14ac:dyDescent="0.3">
      <c r="B1320" s="75">
        <v>7.0768752000000004E-2</v>
      </c>
      <c r="C1320" s="75">
        <v>5.0680119000000003E-2</v>
      </c>
      <c r="D1320" s="75">
        <v>1.2116851E-2</v>
      </c>
      <c r="E1320" s="75">
        <v>5.6301061999999999E-2</v>
      </c>
      <c r="F1320" s="75">
        <v>3.4205814000000001E-2</v>
      </c>
      <c r="G1320" s="75">
        <v>4.9416173000000001E-2</v>
      </c>
      <c r="H1320" s="75">
        <v>-3.9719207999999999E-2</v>
      </c>
      <c r="I1320" s="75">
        <v>3.4308858999999997E-2</v>
      </c>
      <c r="J1320" s="75">
        <v>2.7367708000000001E-2</v>
      </c>
      <c r="K1320" s="75">
        <v>-1.077698E-3</v>
      </c>
      <c r="L1320" s="75">
        <v>144</v>
      </c>
    </row>
    <row r="1321" spans="2:12" x14ac:dyDescent="0.3">
      <c r="B1321" s="75">
        <v>-3.8207401000000002E-2</v>
      </c>
      <c r="C1321" s="75">
        <v>-4.4641636999999998E-2</v>
      </c>
      <c r="D1321" s="75">
        <v>-1.0517202E-2</v>
      </c>
      <c r="E1321" s="75">
        <v>-3.6656447000000002E-2</v>
      </c>
      <c r="F1321" s="75">
        <v>-3.7343734000000003E-2</v>
      </c>
      <c r="G1321" s="75">
        <v>-1.9476488E-2</v>
      </c>
      <c r="H1321" s="75">
        <v>-2.8674293999999999E-2</v>
      </c>
      <c r="I1321" s="75">
        <v>-2.5922620000000001E-3</v>
      </c>
      <c r="J1321" s="75">
        <v>-1.8118267E-2</v>
      </c>
      <c r="K1321" s="75">
        <v>-1.7646124999999999E-2</v>
      </c>
      <c r="L1321" s="75">
        <v>97</v>
      </c>
    </row>
    <row r="1322" spans="2:12" x14ac:dyDescent="0.3">
      <c r="B1322" s="75">
        <v>-2.7309785999999999E-2</v>
      </c>
      <c r="C1322" s="75">
        <v>-4.4641636999999998E-2</v>
      </c>
      <c r="D1322" s="75">
        <v>-1.8061886999999999E-2</v>
      </c>
      <c r="E1322" s="75">
        <v>-4.0099317000000002E-2</v>
      </c>
      <c r="F1322" s="75">
        <v>-2.944913E-3</v>
      </c>
      <c r="G1322" s="75">
        <v>-1.1334627999999999E-2</v>
      </c>
      <c r="H1322" s="75">
        <v>3.7595186000000003E-2</v>
      </c>
      <c r="I1322" s="75">
        <v>-3.9493383E-2</v>
      </c>
      <c r="J1322" s="75">
        <v>-8.9440189999999992E-3</v>
      </c>
      <c r="K1322" s="75">
        <v>-5.4925086999999997E-2</v>
      </c>
      <c r="L1322" s="75">
        <v>168</v>
      </c>
    </row>
    <row r="1323" spans="2:12" x14ac:dyDescent="0.3">
      <c r="B1323" s="75">
        <v>-4.9105016000000001E-2</v>
      </c>
      <c r="C1323" s="75">
        <v>-4.4641636999999998E-2</v>
      </c>
      <c r="D1323" s="75">
        <v>-5.6863122000000002E-2</v>
      </c>
      <c r="E1323" s="75">
        <v>-4.3542188000000003E-2</v>
      </c>
      <c r="F1323" s="75">
        <v>-4.5599450999999999E-2</v>
      </c>
      <c r="G1323" s="75">
        <v>-4.3275770999999998E-2</v>
      </c>
      <c r="H1323" s="75">
        <v>7.7880799999999997E-4</v>
      </c>
      <c r="I1323" s="75">
        <v>-3.9493383E-2</v>
      </c>
      <c r="J1323" s="75">
        <v>-1.1900684999999999E-2</v>
      </c>
      <c r="K1323" s="75">
        <v>1.5490729999999999E-2</v>
      </c>
      <c r="L1323" s="75">
        <v>68</v>
      </c>
    </row>
    <row r="1324" spans="2:12" x14ac:dyDescent="0.3">
      <c r="B1324" s="75">
        <v>-8.5430401000000003E-2</v>
      </c>
      <c r="C1324" s="75">
        <v>5.0680119000000003E-2</v>
      </c>
      <c r="D1324" s="75">
        <v>-2.2373134999999999E-2</v>
      </c>
      <c r="E1324" s="75">
        <v>1.2151309999999999E-3</v>
      </c>
      <c r="F1324" s="75">
        <v>-3.7343734000000003E-2</v>
      </c>
      <c r="G1324" s="75">
        <v>-2.6365754000000002E-2</v>
      </c>
      <c r="H1324" s="75">
        <v>1.5505359E-2</v>
      </c>
      <c r="I1324" s="75">
        <v>-3.9493383E-2</v>
      </c>
      <c r="J1324" s="75">
        <v>-7.2128454999999994E-2</v>
      </c>
      <c r="K1324" s="75">
        <v>-1.7646124999999999E-2</v>
      </c>
      <c r="L1324" s="75">
        <v>49</v>
      </c>
    </row>
    <row r="1325" spans="2:12" x14ac:dyDescent="0.3">
      <c r="B1325" s="75">
        <v>-8.5430401000000003E-2</v>
      </c>
      <c r="C1325" s="75">
        <v>-4.4641636999999998E-2</v>
      </c>
      <c r="D1325" s="75">
        <v>-4.0503300000000004E-3</v>
      </c>
      <c r="E1325" s="75">
        <v>-9.1134809999999997E-3</v>
      </c>
      <c r="F1325" s="75">
        <v>-2.944913E-3</v>
      </c>
      <c r="G1325" s="75">
        <v>7.7674279999999998E-3</v>
      </c>
      <c r="H1325" s="75">
        <v>2.2868634999999998E-2</v>
      </c>
      <c r="I1325" s="75">
        <v>-3.9493383E-2</v>
      </c>
      <c r="J1325" s="75">
        <v>-6.1176595E-2</v>
      </c>
      <c r="K1325" s="75">
        <v>-1.3504018E-2</v>
      </c>
      <c r="L1325" s="75">
        <v>68</v>
      </c>
    </row>
    <row r="1326" spans="2:12" x14ac:dyDescent="0.3">
      <c r="B1326" s="75">
        <v>4.5340983000000001E-2</v>
      </c>
      <c r="C1326" s="75">
        <v>5.0680119000000003E-2</v>
      </c>
      <c r="D1326" s="75">
        <v>6.0618393999999999E-2</v>
      </c>
      <c r="E1326" s="75">
        <v>3.1053344E-2</v>
      </c>
      <c r="F1326" s="75">
        <v>2.8702003E-2</v>
      </c>
      <c r="G1326" s="75">
        <v>-4.7346700999999998E-2</v>
      </c>
      <c r="H1326" s="75">
        <v>-5.4445759000000003E-2</v>
      </c>
      <c r="I1326" s="75">
        <v>7.1209980000000006E-2</v>
      </c>
      <c r="J1326" s="75">
        <v>0.13359898000000001</v>
      </c>
      <c r="K1326" s="75">
        <v>0.13561183099999999</v>
      </c>
      <c r="L1326" s="75">
        <v>245</v>
      </c>
    </row>
    <row r="1327" spans="2:12" x14ac:dyDescent="0.3">
      <c r="B1327" s="75">
        <v>-6.3635170000000005E-2</v>
      </c>
      <c r="C1327" s="75">
        <v>-4.4641636999999998E-2</v>
      </c>
      <c r="D1327" s="75">
        <v>3.5828717000000003E-2</v>
      </c>
      <c r="E1327" s="75">
        <v>-2.2884964000000001E-2</v>
      </c>
      <c r="F1327" s="75">
        <v>-3.046397E-2</v>
      </c>
      <c r="G1327" s="75">
        <v>-1.8850190999999999E-2</v>
      </c>
      <c r="H1327" s="75">
        <v>-6.5844679999999996E-3</v>
      </c>
      <c r="I1327" s="75">
        <v>-2.5922620000000001E-3</v>
      </c>
      <c r="J1327" s="75">
        <v>-2.5952424000000002E-2</v>
      </c>
      <c r="K1327" s="75">
        <v>-5.4925086999999997E-2</v>
      </c>
      <c r="L1327" s="75">
        <v>184</v>
      </c>
    </row>
    <row r="1328" spans="2:12" x14ac:dyDescent="0.3">
      <c r="B1328" s="75">
        <v>-6.7267708999999995E-2</v>
      </c>
      <c r="C1328" s="75">
        <v>5.0680119000000003E-2</v>
      </c>
      <c r="D1328" s="75">
        <v>-1.2672826999999999E-2</v>
      </c>
      <c r="E1328" s="75">
        <v>-4.0099317000000002E-2</v>
      </c>
      <c r="F1328" s="75">
        <v>-1.5328487999999999E-2</v>
      </c>
      <c r="G1328" s="75">
        <v>4.635943E-3</v>
      </c>
      <c r="H1328" s="75">
        <v>-5.8127396999999997E-2</v>
      </c>
      <c r="I1328" s="75">
        <v>3.4308858999999997E-2</v>
      </c>
      <c r="J1328" s="75">
        <v>1.9199033000000001E-2</v>
      </c>
      <c r="K1328" s="75">
        <v>-3.4214553000000002E-2</v>
      </c>
      <c r="L1328" s="75">
        <v>202</v>
      </c>
    </row>
    <row r="1329" spans="2:12" x14ac:dyDescent="0.3">
      <c r="B1329" s="75">
        <v>-0.107225632</v>
      </c>
      <c r="C1329" s="75">
        <v>-4.4641636999999998E-2</v>
      </c>
      <c r="D1329" s="75">
        <v>-7.7341550999999994E-2</v>
      </c>
      <c r="E1329" s="75">
        <v>-2.6327835000000001E-2</v>
      </c>
      <c r="F1329" s="75">
        <v>-8.9629943000000004E-2</v>
      </c>
      <c r="G1329" s="75">
        <v>-9.6197860999999996E-2</v>
      </c>
      <c r="H1329" s="75">
        <v>2.6550272999999999E-2</v>
      </c>
      <c r="I1329" s="75">
        <v>-7.6394504000000002E-2</v>
      </c>
      <c r="J1329" s="75">
        <v>-4.2572104999999999E-2</v>
      </c>
      <c r="K1329" s="75">
        <v>-5.2198039999999998E-3</v>
      </c>
      <c r="L1329" s="75">
        <v>137</v>
      </c>
    </row>
    <row r="1330" spans="2:12" x14ac:dyDescent="0.3">
      <c r="B1330" s="75">
        <v>-2.3677246999999998E-2</v>
      </c>
      <c r="C1330" s="75">
        <v>-4.4641636999999998E-2</v>
      </c>
      <c r="D1330" s="75">
        <v>5.9540582000000002E-2</v>
      </c>
      <c r="E1330" s="75">
        <v>-4.0099317000000002E-2</v>
      </c>
      <c r="F1330" s="75">
        <v>-4.2847546E-2</v>
      </c>
      <c r="G1330" s="75">
        <v>-4.3588920000000003E-2</v>
      </c>
      <c r="H1330" s="75">
        <v>1.1823721000000001E-2</v>
      </c>
      <c r="I1330" s="75">
        <v>-3.9493383E-2</v>
      </c>
      <c r="J1330" s="75">
        <v>-1.5998268E-2</v>
      </c>
      <c r="K1330" s="75">
        <v>4.0343372000000002E-2</v>
      </c>
      <c r="L1330" s="75">
        <v>85</v>
      </c>
    </row>
    <row r="1331" spans="2:12" x14ac:dyDescent="0.3">
      <c r="B1331" s="75">
        <v>5.2606060000000003E-2</v>
      </c>
      <c r="C1331" s="75">
        <v>-4.4641636999999998E-2</v>
      </c>
      <c r="D1331" s="75">
        <v>-2.1295323000000001E-2</v>
      </c>
      <c r="E1331" s="75">
        <v>-7.4528023999999998E-2</v>
      </c>
      <c r="F1331" s="75">
        <v>-4.0095640000000002E-2</v>
      </c>
      <c r="G1331" s="75">
        <v>-3.7639099000000002E-2</v>
      </c>
      <c r="H1331" s="75">
        <v>-6.5844679999999996E-3</v>
      </c>
      <c r="I1331" s="75">
        <v>-3.9493383E-2</v>
      </c>
      <c r="J1331" s="75">
        <v>-6.0925400000000005E-4</v>
      </c>
      <c r="K1331" s="75">
        <v>-5.4925086999999997E-2</v>
      </c>
      <c r="L1331" s="75">
        <v>131</v>
      </c>
    </row>
    <row r="1332" spans="2:12" x14ac:dyDescent="0.3">
      <c r="B1332" s="75">
        <v>6.7136214E-2</v>
      </c>
      <c r="C1332" s="75">
        <v>5.0680119000000003E-2</v>
      </c>
      <c r="D1332" s="75">
        <v>-6.2059539999999996E-3</v>
      </c>
      <c r="E1332" s="75">
        <v>6.3186803E-2</v>
      </c>
      <c r="F1332" s="75">
        <v>-4.2847546E-2</v>
      </c>
      <c r="G1332" s="75">
        <v>-9.5884712999999996E-2</v>
      </c>
      <c r="H1332" s="75">
        <v>5.2321737E-2</v>
      </c>
      <c r="I1332" s="75">
        <v>-7.6394504000000002E-2</v>
      </c>
      <c r="J1332" s="75">
        <v>5.9423799999999999E-2</v>
      </c>
      <c r="K1332" s="75">
        <v>5.2769692E-2</v>
      </c>
      <c r="L1332" s="75">
        <v>283</v>
      </c>
    </row>
    <row r="1333" spans="2:12" x14ac:dyDescent="0.3">
      <c r="B1333" s="75">
        <v>-6.0002632E-2</v>
      </c>
      <c r="C1333" s="75">
        <v>-4.4641636999999998E-2</v>
      </c>
      <c r="D1333" s="75">
        <v>4.4451213000000003E-2</v>
      </c>
      <c r="E1333" s="75">
        <v>-1.9442093000000001E-2</v>
      </c>
      <c r="F1333" s="75">
        <v>-9.8246770000000004E-3</v>
      </c>
      <c r="G1333" s="75">
        <v>-7.5768470000000003E-3</v>
      </c>
      <c r="H1333" s="75">
        <v>2.2868634999999998E-2</v>
      </c>
      <c r="I1333" s="75">
        <v>-3.9493383E-2</v>
      </c>
      <c r="J1333" s="75">
        <v>-2.7128645999999999E-2</v>
      </c>
      <c r="K1333" s="75">
        <v>-9.3619110000000005E-3</v>
      </c>
      <c r="L1333" s="75">
        <v>129</v>
      </c>
    </row>
    <row r="1334" spans="2:12" x14ac:dyDescent="0.3">
      <c r="B1334" s="75">
        <v>-2.3677246999999998E-2</v>
      </c>
      <c r="C1334" s="75">
        <v>-4.4641636999999998E-2</v>
      </c>
      <c r="D1334" s="75">
        <v>-6.5485617999999995E-2</v>
      </c>
      <c r="E1334" s="75">
        <v>-8.1413765999999999E-2</v>
      </c>
      <c r="F1334" s="75">
        <v>-3.8719687000000003E-2</v>
      </c>
      <c r="G1334" s="75">
        <v>-5.3609670999999998E-2</v>
      </c>
      <c r="H1334" s="75">
        <v>5.9685013000000002E-2</v>
      </c>
      <c r="I1334" s="75">
        <v>-7.6394504000000002E-2</v>
      </c>
      <c r="J1334" s="75">
        <v>-3.7128346E-2</v>
      </c>
      <c r="K1334" s="75">
        <v>-4.2498767E-2</v>
      </c>
      <c r="L1334" s="75">
        <v>59</v>
      </c>
    </row>
    <row r="1335" spans="2:12" x14ac:dyDescent="0.3">
      <c r="B1335" s="75">
        <v>3.4443368000000002E-2</v>
      </c>
      <c r="C1335" s="75">
        <v>5.0680119000000003E-2</v>
      </c>
      <c r="D1335" s="75">
        <v>0.125287119</v>
      </c>
      <c r="E1335" s="75">
        <v>2.8758096E-2</v>
      </c>
      <c r="F1335" s="75">
        <v>-5.3855168000000002E-2</v>
      </c>
      <c r="G1335" s="75">
        <v>-1.2900371000000001E-2</v>
      </c>
      <c r="H1335" s="75">
        <v>-0.102307051</v>
      </c>
      <c r="I1335" s="75">
        <v>0.108111101</v>
      </c>
      <c r="J1335" s="75">
        <v>2.7148599999999998E-4</v>
      </c>
      <c r="K1335" s="75">
        <v>2.7917050999999998E-2</v>
      </c>
      <c r="L1335" s="75">
        <v>341</v>
      </c>
    </row>
    <row r="1336" spans="2:12" x14ac:dyDescent="0.3">
      <c r="B1336" s="75">
        <v>3.0810830000000001E-2</v>
      </c>
      <c r="C1336" s="75">
        <v>-4.4641636999999998E-2</v>
      </c>
      <c r="D1336" s="75">
        <v>-5.0396248999999997E-2</v>
      </c>
      <c r="E1336" s="75">
        <v>-2.2277400000000002E-3</v>
      </c>
      <c r="F1336" s="75">
        <v>-4.4223498E-2</v>
      </c>
      <c r="G1336" s="75">
        <v>-8.9934892000000002E-2</v>
      </c>
      <c r="H1336" s="75">
        <v>0.118591218</v>
      </c>
      <c r="I1336" s="75">
        <v>-7.6394504000000002E-2</v>
      </c>
      <c r="J1336" s="75">
        <v>-1.8118267E-2</v>
      </c>
      <c r="K1336" s="75">
        <v>3.0644090000000001E-3</v>
      </c>
      <c r="L1336" s="75">
        <v>87</v>
      </c>
    </row>
    <row r="1337" spans="2:12" x14ac:dyDescent="0.3">
      <c r="B1337" s="75">
        <v>1.6280676000000001E-2</v>
      </c>
      <c r="C1337" s="75">
        <v>-4.4641636999999998E-2</v>
      </c>
      <c r="D1337" s="75">
        <v>-6.3329994000000001E-2</v>
      </c>
      <c r="E1337" s="75">
        <v>-5.7313670999999997E-2</v>
      </c>
      <c r="F1337" s="75">
        <v>-5.7983026999999999E-2</v>
      </c>
      <c r="G1337" s="75">
        <v>-4.8912443999999999E-2</v>
      </c>
      <c r="H1337" s="75">
        <v>8.1420840000000008E-3</v>
      </c>
      <c r="I1337" s="75">
        <v>-3.9493383E-2</v>
      </c>
      <c r="J1337" s="75">
        <v>-5.9472696999999998E-2</v>
      </c>
      <c r="K1337" s="75">
        <v>-6.7351408000000001E-2</v>
      </c>
      <c r="L1337" s="75">
        <v>65</v>
      </c>
    </row>
    <row r="1338" spans="2:12" x14ac:dyDescent="0.3">
      <c r="B1338" s="75">
        <v>4.8973521999999998E-2</v>
      </c>
      <c r="C1338" s="75">
        <v>5.0680119000000003E-2</v>
      </c>
      <c r="D1338" s="75">
        <v>-3.0995631999999999E-2</v>
      </c>
      <c r="E1338" s="75">
        <v>-4.9280306000000003E-2</v>
      </c>
      <c r="F1338" s="75">
        <v>4.9341296E-2</v>
      </c>
      <c r="G1338" s="75">
        <v>-4.1322140000000004E-3</v>
      </c>
      <c r="H1338" s="75">
        <v>0.133317769</v>
      </c>
      <c r="I1338" s="75">
        <v>-5.3515808999999998E-2</v>
      </c>
      <c r="J1338" s="75">
        <v>2.1310847000000001E-2</v>
      </c>
      <c r="K1338" s="75">
        <v>1.9632837E-2</v>
      </c>
      <c r="L1338" s="75">
        <v>102</v>
      </c>
    </row>
    <row r="1339" spans="2:12" x14ac:dyDescent="0.3">
      <c r="B1339" s="75">
        <v>1.2648137E-2</v>
      </c>
      <c r="C1339" s="75">
        <v>-4.4641636999999998E-2</v>
      </c>
      <c r="D1339" s="75">
        <v>2.2894972E-2</v>
      </c>
      <c r="E1339" s="75">
        <v>5.2858190999999999E-2</v>
      </c>
      <c r="F1339" s="75">
        <v>8.0627100000000007E-3</v>
      </c>
      <c r="G1339" s="75">
        <v>-2.8557794000000001E-2</v>
      </c>
      <c r="H1339" s="75">
        <v>3.7595186000000003E-2</v>
      </c>
      <c r="I1339" s="75">
        <v>-3.9493383E-2</v>
      </c>
      <c r="J1339" s="75">
        <v>5.4724003E-2</v>
      </c>
      <c r="K1339" s="75">
        <v>-2.5930339E-2</v>
      </c>
      <c r="L1339" s="75">
        <v>265</v>
      </c>
    </row>
    <row r="1340" spans="2:12" x14ac:dyDescent="0.3">
      <c r="B1340" s="75">
        <v>-9.1470930000000002E-3</v>
      </c>
      <c r="C1340" s="75">
        <v>-4.4641636999999998E-2</v>
      </c>
      <c r="D1340" s="75">
        <v>1.1039039E-2</v>
      </c>
      <c r="E1340" s="75">
        <v>-5.7313670999999997E-2</v>
      </c>
      <c r="F1340" s="75">
        <v>-2.4960158E-2</v>
      </c>
      <c r="G1340" s="75">
        <v>-4.2962622999999998E-2</v>
      </c>
      <c r="H1340" s="75">
        <v>3.0231910000000001E-2</v>
      </c>
      <c r="I1340" s="75">
        <v>-3.9493383E-2</v>
      </c>
      <c r="J1340" s="75">
        <v>1.7037132E-2</v>
      </c>
      <c r="K1340" s="75">
        <v>-5.2198039999999998E-3</v>
      </c>
      <c r="L1340" s="75">
        <v>276</v>
      </c>
    </row>
    <row r="1341" spans="2:12" x14ac:dyDescent="0.3">
      <c r="B1341" s="75">
        <v>-1.8820169999999999E-3</v>
      </c>
      <c r="C1341" s="75">
        <v>5.0680119000000003E-2</v>
      </c>
      <c r="D1341" s="75">
        <v>7.1396514999999994E-2</v>
      </c>
      <c r="E1341" s="75">
        <v>9.7615510000000003E-2</v>
      </c>
      <c r="F1341" s="75">
        <v>8.7867976E-2</v>
      </c>
      <c r="G1341" s="75">
        <v>7.5407496000000004E-2</v>
      </c>
      <c r="H1341" s="75">
        <v>-2.1311019E-2</v>
      </c>
      <c r="I1341" s="75">
        <v>7.1209980000000006E-2</v>
      </c>
      <c r="J1341" s="75">
        <v>7.1424032999999998E-2</v>
      </c>
      <c r="K1341" s="75">
        <v>2.3774943999999999E-2</v>
      </c>
      <c r="L1341" s="75">
        <v>252</v>
      </c>
    </row>
    <row r="1342" spans="2:12" x14ac:dyDescent="0.3">
      <c r="B1342" s="75">
        <v>-1.8820169999999999E-3</v>
      </c>
      <c r="C1342" s="75">
        <v>5.0680119000000003E-2</v>
      </c>
      <c r="D1342" s="75">
        <v>1.4272475E-2</v>
      </c>
      <c r="E1342" s="75">
        <v>-7.4528023999999998E-2</v>
      </c>
      <c r="F1342" s="75">
        <v>2.5588989999999999E-3</v>
      </c>
      <c r="G1342" s="75">
        <v>6.2016859999999997E-3</v>
      </c>
      <c r="H1342" s="75">
        <v>-1.3947743E-2</v>
      </c>
      <c r="I1342" s="75">
        <v>-2.5922620000000001E-3</v>
      </c>
      <c r="J1342" s="75">
        <v>1.9199033000000001E-2</v>
      </c>
      <c r="K1342" s="75">
        <v>3.0644090000000001E-3</v>
      </c>
      <c r="L1342" s="75">
        <v>90</v>
      </c>
    </row>
    <row r="1343" spans="2:12" x14ac:dyDescent="0.3">
      <c r="B1343" s="75">
        <v>5.3830600000000003E-3</v>
      </c>
      <c r="C1343" s="75">
        <v>5.0680119000000003E-2</v>
      </c>
      <c r="D1343" s="75">
        <v>-8.3615779999999997E-3</v>
      </c>
      <c r="E1343" s="75">
        <v>2.1872355E-2</v>
      </c>
      <c r="F1343" s="75">
        <v>5.4845106999999997E-2</v>
      </c>
      <c r="G1343" s="75">
        <v>7.3215455999999998E-2</v>
      </c>
      <c r="H1343" s="75">
        <v>-2.4992657000000001E-2</v>
      </c>
      <c r="I1343" s="75">
        <v>3.4308858999999997E-2</v>
      </c>
      <c r="J1343" s="75">
        <v>1.2553152999999999E-2</v>
      </c>
      <c r="K1343" s="75">
        <v>9.4190761999999997E-2</v>
      </c>
      <c r="L1343" s="75">
        <v>100</v>
      </c>
    </row>
    <row r="1344" spans="2:12" x14ac:dyDescent="0.3">
      <c r="B1344" s="75">
        <v>-9.9960555000000006E-2</v>
      </c>
      <c r="C1344" s="75">
        <v>-4.4641636999999998E-2</v>
      </c>
      <c r="D1344" s="75">
        <v>-6.7641242000000004E-2</v>
      </c>
      <c r="E1344" s="75">
        <v>-0.108956731</v>
      </c>
      <c r="F1344" s="75">
        <v>-7.4494460999999998E-2</v>
      </c>
      <c r="G1344" s="75">
        <v>-7.2711727000000004E-2</v>
      </c>
      <c r="H1344" s="75">
        <v>1.5505359E-2</v>
      </c>
      <c r="I1344" s="75">
        <v>-3.9493383E-2</v>
      </c>
      <c r="J1344" s="75">
        <v>-4.9868467999999999E-2</v>
      </c>
      <c r="K1344" s="75">
        <v>-9.3619110000000005E-3</v>
      </c>
      <c r="L1344" s="75">
        <v>55</v>
      </c>
    </row>
    <row r="1345" spans="2:12" x14ac:dyDescent="0.3">
      <c r="B1345" s="75">
        <v>-6.0002632E-2</v>
      </c>
      <c r="C1345" s="75">
        <v>5.0680119000000003E-2</v>
      </c>
      <c r="D1345" s="75">
        <v>-1.0517202E-2</v>
      </c>
      <c r="E1345" s="75">
        <v>-1.4851599E-2</v>
      </c>
      <c r="F1345" s="75">
        <v>-4.9727309999999997E-2</v>
      </c>
      <c r="G1345" s="75">
        <v>-2.3547418000000001E-2</v>
      </c>
      <c r="H1345" s="75">
        <v>-5.8127396999999997E-2</v>
      </c>
      <c r="I1345" s="75">
        <v>1.5858298E-2</v>
      </c>
      <c r="J1345" s="75">
        <v>-9.9189570000000008E-3</v>
      </c>
      <c r="K1345" s="75">
        <v>-3.4214553000000002E-2</v>
      </c>
      <c r="L1345" s="75">
        <v>61</v>
      </c>
    </row>
    <row r="1346" spans="2:12" x14ac:dyDescent="0.3">
      <c r="B1346" s="75">
        <v>1.9913213999999999E-2</v>
      </c>
      <c r="C1346" s="75">
        <v>-4.4641636999999998E-2</v>
      </c>
      <c r="D1346" s="75">
        <v>-2.3450947E-2</v>
      </c>
      <c r="E1346" s="75">
        <v>-7.1085153999999998E-2</v>
      </c>
      <c r="F1346" s="75">
        <v>2.0446286000000001E-2</v>
      </c>
      <c r="G1346" s="75">
        <v>-1.0082034E-2</v>
      </c>
      <c r="H1346" s="75">
        <v>0.118591218</v>
      </c>
      <c r="I1346" s="75">
        <v>-7.6394504000000002E-2</v>
      </c>
      <c r="J1346" s="75">
        <v>-4.2572104999999999E-2</v>
      </c>
      <c r="K1346" s="75">
        <v>7.3480226999999995E-2</v>
      </c>
      <c r="L1346" s="75">
        <v>92</v>
      </c>
    </row>
    <row r="1347" spans="2:12" x14ac:dyDescent="0.3">
      <c r="B1347" s="75">
        <v>4.5340983000000001E-2</v>
      </c>
      <c r="C1347" s="75">
        <v>5.0680119000000003E-2</v>
      </c>
      <c r="D1347" s="75">
        <v>6.8163079000000001E-2</v>
      </c>
      <c r="E1347" s="75">
        <v>8.1008720000000003E-3</v>
      </c>
      <c r="F1347" s="75">
        <v>-1.6704441E-2</v>
      </c>
      <c r="G1347" s="75">
        <v>4.635943E-3</v>
      </c>
      <c r="H1347" s="75">
        <v>-7.6535586000000003E-2</v>
      </c>
      <c r="I1347" s="75">
        <v>7.1209980000000006E-2</v>
      </c>
      <c r="J1347" s="75">
        <v>3.2433226000000002E-2</v>
      </c>
      <c r="K1347" s="75">
        <v>-1.7646124999999999E-2</v>
      </c>
      <c r="L1347" s="75">
        <v>259</v>
      </c>
    </row>
    <row r="1348" spans="2:12" x14ac:dyDescent="0.3">
      <c r="B1348" s="75">
        <v>2.7178291E-2</v>
      </c>
      <c r="C1348" s="75">
        <v>5.0680119000000003E-2</v>
      </c>
      <c r="D1348" s="75">
        <v>-3.5306879999999999E-2</v>
      </c>
      <c r="E1348" s="75">
        <v>3.2200966999999997E-2</v>
      </c>
      <c r="F1348" s="75">
        <v>-1.120063E-2</v>
      </c>
      <c r="G1348" s="75">
        <v>1.5044590000000001E-3</v>
      </c>
      <c r="H1348" s="75">
        <v>-1.0266104999999999E-2</v>
      </c>
      <c r="I1348" s="75">
        <v>-2.5922620000000001E-3</v>
      </c>
      <c r="J1348" s="75">
        <v>-1.4956475E-2</v>
      </c>
      <c r="K1348" s="75">
        <v>-5.0782979999999998E-2</v>
      </c>
      <c r="L1348" s="75">
        <v>53</v>
      </c>
    </row>
    <row r="1349" spans="2:12" x14ac:dyDescent="0.3">
      <c r="B1349" s="75">
        <v>-5.6370093000000003E-2</v>
      </c>
      <c r="C1349" s="75">
        <v>-4.4641636999999998E-2</v>
      </c>
      <c r="D1349" s="75">
        <v>-1.1595015E-2</v>
      </c>
      <c r="E1349" s="75">
        <v>-3.3213576000000002E-2</v>
      </c>
      <c r="F1349" s="75">
        <v>-4.6975403999999998E-2</v>
      </c>
      <c r="G1349" s="75">
        <v>-4.7659849999999997E-2</v>
      </c>
      <c r="H1349" s="75">
        <v>4.4604459999999999E-3</v>
      </c>
      <c r="I1349" s="75">
        <v>-3.9493383E-2</v>
      </c>
      <c r="J1349" s="75">
        <v>-7.9793980000000004E-3</v>
      </c>
      <c r="K1349" s="75">
        <v>-8.8061943000000004E-2</v>
      </c>
      <c r="L1349" s="75">
        <v>190</v>
      </c>
    </row>
    <row r="1350" spans="2:12" x14ac:dyDescent="0.3">
      <c r="B1350" s="75">
        <v>-7.8165323999999994E-2</v>
      </c>
      <c r="C1350" s="75">
        <v>-4.4641636999999998E-2</v>
      </c>
      <c r="D1350" s="75">
        <v>-7.3030303000000005E-2</v>
      </c>
      <c r="E1350" s="75">
        <v>-5.7313670999999997E-2</v>
      </c>
      <c r="F1350" s="75">
        <v>-8.4126131000000007E-2</v>
      </c>
      <c r="G1350" s="75">
        <v>-7.4277468999999999E-2</v>
      </c>
      <c r="H1350" s="75">
        <v>-2.4992657000000001E-2</v>
      </c>
      <c r="I1350" s="75">
        <v>-3.9493383E-2</v>
      </c>
      <c r="J1350" s="75">
        <v>-1.8118267E-2</v>
      </c>
      <c r="K1350" s="75">
        <v>-8.3919835999999998E-2</v>
      </c>
      <c r="L1350" s="75">
        <v>142</v>
      </c>
    </row>
    <row r="1351" spans="2:12" x14ac:dyDescent="0.3">
      <c r="B1351" s="75">
        <v>6.7136214E-2</v>
      </c>
      <c r="C1351" s="75">
        <v>5.0680119000000003E-2</v>
      </c>
      <c r="D1351" s="75">
        <v>-4.1773752999999997E-2</v>
      </c>
      <c r="E1351" s="75">
        <v>1.1543743E-2</v>
      </c>
      <c r="F1351" s="75">
        <v>2.5588989999999999E-3</v>
      </c>
      <c r="G1351" s="75">
        <v>5.8885370000000001E-3</v>
      </c>
      <c r="H1351" s="75">
        <v>4.1276823999999997E-2</v>
      </c>
      <c r="I1351" s="75">
        <v>-3.9493383E-2</v>
      </c>
      <c r="J1351" s="75">
        <v>-5.9472696999999998E-2</v>
      </c>
      <c r="K1351" s="75">
        <v>-2.1788232000000001E-2</v>
      </c>
      <c r="L1351" s="75">
        <v>75</v>
      </c>
    </row>
    <row r="1352" spans="2:12" x14ac:dyDescent="0.3">
      <c r="B1352" s="75">
        <v>-4.1839939E-2</v>
      </c>
      <c r="C1352" s="75">
        <v>5.0680119000000003E-2</v>
      </c>
      <c r="D1352" s="75">
        <v>1.4272475E-2</v>
      </c>
      <c r="E1352" s="75">
        <v>-5.6706109999999999E-3</v>
      </c>
      <c r="F1352" s="75">
        <v>-1.2576583000000001E-2</v>
      </c>
      <c r="G1352" s="75">
        <v>6.2016859999999997E-3</v>
      </c>
      <c r="H1352" s="75">
        <v>-7.2853948000000002E-2</v>
      </c>
      <c r="I1352" s="75">
        <v>7.1209980000000006E-2</v>
      </c>
      <c r="J1352" s="75">
        <v>3.5461938999999998E-2</v>
      </c>
      <c r="K1352" s="75">
        <v>-1.3504018E-2</v>
      </c>
      <c r="L1352" s="75">
        <v>142</v>
      </c>
    </row>
    <row r="1353" spans="2:12" x14ac:dyDescent="0.3">
      <c r="B1353" s="75">
        <v>3.4443368000000002E-2</v>
      </c>
      <c r="C1353" s="75">
        <v>-4.4641636999999998E-2</v>
      </c>
      <c r="D1353" s="75">
        <v>-7.2837659999999997E-3</v>
      </c>
      <c r="E1353" s="75">
        <v>1.4986614000000001E-2</v>
      </c>
      <c r="F1353" s="75">
        <v>-4.4223498E-2</v>
      </c>
      <c r="G1353" s="75">
        <v>-3.7325951000000003E-2</v>
      </c>
      <c r="H1353" s="75">
        <v>-2.9028299999999999E-3</v>
      </c>
      <c r="I1353" s="75">
        <v>-3.9493383E-2</v>
      </c>
      <c r="J1353" s="75">
        <v>-2.1393681000000001E-2</v>
      </c>
      <c r="K1353" s="75">
        <v>7.2065159999999996E-3</v>
      </c>
      <c r="L1353" s="75">
        <v>155</v>
      </c>
    </row>
    <row r="1354" spans="2:12" x14ac:dyDescent="0.3">
      <c r="B1354" s="75">
        <v>5.9871136999999998E-2</v>
      </c>
      <c r="C1354" s="75">
        <v>5.0680119000000003E-2</v>
      </c>
      <c r="D1354" s="75">
        <v>1.6428099000000002E-2</v>
      </c>
      <c r="E1354" s="75">
        <v>2.8758096E-2</v>
      </c>
      <c r="F1354" s="75">
        <v>-4.1471593000000001E-2</v>
      </c>
      <c r="G1354" s="75">
        <v>-2.9184090999999999E-2</v>
      </c>
      <c r="H1354" s="75">
        <v>-2.8674293999999999E-2</v>
      </c>
      <c r="I1354" s="75">
        <v>-2.5922620000000001E-3</v>
      </c>
      <c r="J1354" s="75">
        <v>-2.3966809999999999E-3</v>
      </c>
      <c r="K1354" s="75">
        <v>-2.1788232000000001E-2</v>
      </c>
      <c r="L1354" s="75">
        <v>225</v>
      </c>
    </row>
    <row r="1355" spans="2:12" x14ac:dyDescent="0.3">
      <c r="B1355" s="75">
        <v>-5.2737554999999998E-2</v>
      </c>
      <c r="C1355" s="75">
        <v>-4.4641636999999998E-2</v>
      </c>
      <c r="D1355" s="75">
        <v>-9.4393900000000006E-3</v>
      </c>
      <c r="E1355" s="75">
        <v>-5.6706109999999999E-3</v>
      </c>
      <c r="F1355" s="75">
        <v>3.9709625999999998E-2</v>
      </c>
      <c r="G1355" s="75">
        <v>4.4718946000000002E-2</v>
      </c>
      <c r="H1355" s="75">
        <v>2.6550272999999999E-2</v>
      </c>
      <c r="I1355" s="75">
        <v>-2.5922620000000001E-3</v>
      </c>
      <c r="J1355" s="75">
        <v>-1.8118267E-2</v>
      </c>
      <c r="K1355" s="75">
        <v>-1.3504018E-2</v>
      </c>
      <c r="L1355" s="75">
        <v>59</v>
      </c>
    </row>
    <row r="1356" spans="2:12" x14ac:dyDescent="0.3">
      <c r="B1356" s="75">
        <v>-9.1470930000000002E-3</v>
      </c>
      <c r="C1356" s="75">
        <v>-4.4641636999999998E-2</v>
      </c>
      <c r="D1356" s="75">
        <v>-1.5906263E-2</v>
      </c>
      <c r="E1356" s="75">
        <v>7.0072545E-2</v>
      </c>
      <c r="F1356" s="75">
        <v>1.2190569E-2</v>
      </c>
      <c r="G1356" s="75">
        <v>2.2172257000000001E-2</v>
      </c>
      <c r="H1356" s="75">
        <v>1.5505359E-2</v>
      </c>
      <c r="I1356" s="75">
        <v>-2.5922620000000001E-3</v>
      </c>
      <c r="J1356" s="75">
        <v>-3.3248787000000002E-2</v>
      </c>
      <c r="K1356" s="75">
        <v>4.8627585000000001E-2</v>
      </c>
      <c r="L1356" s="75">
        <v>104</v>
      </c>
    </row>
    <row r="1357" spans="2:12" x14ac:dyDescent="0.3">
      <c r="B1357" s="75">
        <v>-4.9105016000000001E-2</v>
      </c>
      <c r="C1357" s="75">
        <v>-4.4641636999999998E-2</v>
      </c>
      <c r="D1357" s="75">
        <v>2.5050596000000001E-2</v>
      </c>
      <c r="E1357" s="75">
        <v>8.1008720000000003E-3</v>
      </c>
      <c r="F1357" s="75">
        <v>2.0446286000000001E-2</v>
      </c>
      <c r="G1357" s="75">
        <v>1.7788179000000001E-2</v>
      </c>
      <c r="H1357" s="75">
        <v>5.2321737E-2</v>
      </c>
      <c r="I1357" s="75">
        <v>-3.9493383E-2</v>
      </c>
      <c r="J1357" s="75">
        <v>-4.1180385E-2</v>
      </c>
      <c r="K1357" s="75">
        <v>7.2065159999999996E-3</v>
      </c>
      <c r="L1357" s="75">
        <v>182</v>
      </c>
    </row>
    <row r="1358" spans="2:12" x14ac:dyDescent="0.3">
      <c r="B1358" s="75">
        <v>-4.1839939E-2</v>
      </c>
      <c r="C1358" s="75">
        <v>-4.4641636999999998E-2</v>
      </c>
      <c r="D1358" s="75">
        <v>-4.9318437E-2</v>
      </c>
      <c r="E1358" s="75">
        <v>-3.6656447000000002E-2</v>
      </c>
      <c r="F1358" s="75">
        <v>-7.0727710000000003E-3</v>
      </c>
      <c r="G1358" s="75">
        <v>-2.2607973E-2</v>
      </c>
      <c r="H1358" s="75">
        <v>8.5456477000000003E-2</v>
      </c>
      <c r="I1358" s="75">
        <v>-3.9493383E-2</v>
      </c>
      <c r="J1358" s="75">
        <v>-6.6488147999999997E-2</v>
      </c>
      <c r="K1358" s="75">
        <v>7.2065159999999996E-3</v>
      </c>
      <c r="L1358" s="75">
        <v>128</v>
      </c>
    </row>
    <row r="1359" spans="2:12" x14ac:dyDescent="0.3">
      <c r="B1359" s="75">
        <v>-4.1839939E-2</v>
      </c>
      <c r="C1359" s="75">
        <v>-4.4641636999999998E-2</v>
      </c>
      <c r="D1359" s="75">
        <v>4.1217776999999997E-2</v>
      </c>
      <c r="E1359" s="75">
        <v>-2.6327835000000001E-2</v>
      </c>
      <c r="F1359" s="75">
        <v>-3.1839922999999999E-2</v>
      </c>
      <c r="G1359" s="75">
        <v>-3.0436683999999999E-2</v>
      </c>
      <c r="H1359" s="75">
        <v>-3.6037569999999998E-2</v>
      </c>
      <c r="I1359" s="75">
        <v>2.9429059999999999E-3</v>
      </c>
      <c r="J1359" s="75">
        <v>3.3656813000000001E-2</v>
      </c>
      <c r="K1359" s="75">
        <v>-1.7646124999999999E-2</v>
      </c>
      <c r="L1359" s="75">
        <v>52</v>
      </c>
    </row>
    <row r="1360" spans="2:12" x14ac:dyDescent="0.3">
      <c r="B1360" s="75">
        <v>-2.7309785999999999E-2</v>
      </c>
      <c r="C1360" s="75">
        <v>-4.4641636999999998E-2</v>
      </c>
      <c r="D1360" s="75">
        <v>-6.3329994000000001E-2</v>
      </c>
      <c r="E1360" s="75">
        <v>-5.0427930000000003E-2</v>
      </c>
      <c r="F1360" s="75">
        <v>-8.9629943000000004E-2</v>
      </c>
      <c r="G1360" s="75">
        <v>-0.104339721</v>
      </c>
      <c r="H1360" s="75">
        <v>5.2321737E-2</v>
      </c>
      <c r="I1360" s="75">
        <v>-7.6394504000000002E-2</v>
      </c>
      <c r="J1360" s="75">
        <v>-5.6157573000000002E-2</v>
      </c>
      <c r="K1360" s="75">
        <v>-6.7351408000000001E-2</v>
      </c>
      <c r="L1360" s="75">
        <v>37</v>
      </c>
    </row>
    <row r="1361" spans="2:12" x14ac:dyDescent="0.3">
      <c r="B1361" s="75">
        <v>4.1708444999999997E-2</v>
      </c>
      <c r="C1361" s="75">
        <v>-4.4641636999999998E-2</v>
      </c>
      <c r="D1361" s="75">
        <v>-6.4407805999999998E-2</v>
      </c>
      <c r="E1361" s="75">
        <v>3.5643837999999997E-2</v>
      </c>
      <c r="F1361" s="75">
        <v>1.2190569E-2</v>
      </c>
      <c r="G1361" s="75">
        <v>-5.7993748999999997E-2</v>
      </c>
      <c r="H1361" s="75">
        <v>0.18117906</v>
      </c>
      <c r="I1361" s="75">
        <v>-7.6394504000000002E-2</v>
      </c>
      <c r="J1361" s="75">
        <v>-6.0925400000000005E-4</v>
      </c>
      <c r="K1361" s="75">
        <v>-5.0782979999999998E-2</v>
      </c>
      <c r="L1361" s="75">
        <v>170</v>
      </c>
    </row>
    <row r="1362" spans="2:12" x14ac:dyDescent="0.3">
      <c r="B1362" s="75">
        <v>6.3503675999999995E-2</v>
      </c>
      <c r="C1362" s="75">
        <v>5.0680119000000003E-2</v>
      </c>
      <c r="D1362" s="75">
        <v>-2.5606571000000002E-2</v>
      </c>
      <c r="E1362" s="75">
        <v>1.1543743E-2</v>
      </c>
      <c r="F1362" s="75">
        <v>6.4476776999999999E-2</v>
      </c>
      <c r="G1362" s="75">
        <v>4.8476727999999997E-2</v>
      </c>
      <c r="H1362" s="75">
        <v>3.0231910000000001E-2</v>
      </c>
      <c r="I1362" s="75">
        <v>-2.5922620000000001E-3</v>
      </c>
      <c r="J1362" s="75">
        <v>3.8393247999999998E-2</v>
      </c>
      <c r="K1362" s="75">
        <v>1.9632837E-2</v>
      </c>
      <c r="L1362" s="75">
        <v>170</v>
      </c>
    </row>
    <row r="1363" spans="2:12" x14ac:dyDescent="0.3">
      <c r="B1363" s="75">
        <v>-7.0900247E-2</v>
      </c>
      <c r="C1363" s="75">
        <v>-4.4641636999999998E-2</v>
      </c>
      <c r="D1363" s="75">
        <v>-4.0503300000000004E-3</v>
      </c>
      <c r="E1363" s="75">
        <v>-4.0099317000000002E-2</v>
      </c>
      <c r="F1363" s="75">
        <v>-6.6238744000000002E-2</v>
      </c>
      <c r="G1363" s="75">
        <v>-7.8661546999999998E-2</v>
      </c>
      <c r="H1363" s="75">
        <v>5.2321737E-2</v>
      </c>
      <c r="I1363" s="75">
        <v>-7.6394504000000002E-2</v>
      </c>
      <c r="J1363" s="75">
        <v>-5.1400534999999997E-2</v>
      </c>
      <c r="K1363" s="75">
        <v>-3.4214553000000002E-2</v>
      </c>
      <c r="L1363" s="75">
        <v>61</v>
      </c>
    </row>
    <row r="1364" spans="2:12" x14ac:dyDescent="0.3">
      <c r="B1364" s="75">
        <v>-4.1839939E-2</v>
      </c>
      <c r="C1364" s="75">
        <v>5.0680119000000003E-2</v>
      </c>
      <c r="D1364" s="75">
        <v>4.5721670000000002E-3</v>
      </c>
      <c r="E1364" s="75">
        <v>-5.3870800000000003E-2</v>
      </c>
      <c r="F1364" s="75">
        <v>-4.4223498E-2</v>
      </c>
      <c r="G1364" s="75">
        <v>-2.7305200000000002E-2</v>
      </c>
      <c r="H1364" s="75">
        <v>-8.0217224000000004E-2</v>
      </c>
      <c r="I1364" s="75">
        <v>7.1209980000000006E-2</v>
      </c>
      <c r="J1364" s="75">
        <v>3.6645798E-2</v>
      </c>
      <c r="K1364" s="75">
        <v>1.9632837E-2</v>
      </c>
      <c r="L1364" s="75">
        <v>144</v>
      </c>
    </row>
    <row r="1365" spans="2:12" x14ac:dyDescent="0.3">
      <c r="B1365" s="75">
        <v>-2.7309785999999999E-2</v>
      </c>
      <c r="C1365" s="75">
        <v>5.0680119000000003E-2</v>
      </c>
      <c r="D1365" s="75">
        <v>-7.2837659999999997E-3</v>
      </c>
      <c r="E1365" s="75">
        <v>-4.0099317000000002E-2</v>
      </c>
      <c r="F1365" s="75">
        <v>-1.120063E-2</v>
      </c>
      <c r="G1365" s="75">
        <v>-1.3839816E-2</v>
      </c>
      <c r="H1365" s="75">
        <v>5.9685013000000002E-2</v>
      </c>
      <c r="I1365" s="75">
        <v>-3.9493383E-2</v>
      </c>
      <c r="J1365" s="75">
        <v>-8.2381483000000005E-2</v>
      </c>
      <c r="K1365" s="75">
        <v>-2.5930339E-2</v>
      </c>
      <c r="L1365" s="75">
        <v>52</v>
      </c>
    </row>
    <row r="1366" spans="2:12" x14ac:dyDescent="0.3">
      <c r="B1366" s="75">
        <v>-3.4574862999999997E-2</v>
      </c>
      <c r="C1366" s="75">
        <v>-4.4641636999999998E-2</v>
      </c>
      <c r="D1366" s="75">
        <v>-3.7462504000000001E-2</v>
      </c>
      <c r="E1366" s="75">
        <v>-6.0756541999999997E-2</v>
      </c>
      <c r="F1366" s="75">
        <v>2.0446286000000001E-2</v>
      </c>
      <c r="G1366" s="75">
        <v>4.3466352999999999E-2</v>
      </c>
      <c r="H1366" s="75">
        <v>-1.3947743E-2</v>
      </c>
      <c r="I1366" s="75">
        <v>-2.5922620000000001E-3</v>
      </c>
      <c r="J1366" s="75">
        <v>-3.0751210000000001E-2</v>
      </c>
      <c r="K1366" s="75">
        <v>-7.1493514999999994E-2</v>
      </c>
      <c r="L1366" s="75">
        <v>128</v>
      </c>
    </row>
    <row r="1367" spans="2:12" x14ac:dyDescent="0.3">
      <c r="B1367" s="75">
        <v>6.7136214E-2</v>
      </c>
      <c r="C1367" s="75">
        <v>5.0680119000000003E-2</v>
      </c>
      <c r="D1367" s="75">
        <v>-2.5606571000000002E-2</v>
      </c>
      <c r="E1367" s="75">
        <v>-4.0099317000000002E-2</v>
      </c>
      <c r="F1367" s="75">
        <v>-6.3486838000000004E-2</v>
      </c>
      <c r="G1367" s="75">
        <v>-5.9872639999999998E-2</v>
      </c>
      <c r="H1367" s="75">
        <v>-2.9028299999999999E-3</v>
      </c>
      <c r="I1367" s="75">
        <v>-3.9493383E-2</v>
      </c>
      <c r="J1367" s="75">
        <v>-1.9197048000000001E-2</v>
      </c>
      <c r="K1367" s="75">
        <v>1.1348623E-2</v>
      </c>
      <c r="L1367" s="75">
        <v>71</v>
      </c>
    </row>
    <row r="1368" spans="2:12" x14ac:dyDescent="0.3">
      <c r="B1368" s="75">
        <v>-4.5472477999999997E-2</v>
      </c>
      <c r="C1368" s="75">
        <v>5.0680119000000003E-2</v>
      </c>
      <c r="D1368" s="75">
        <v>-2.4528759000000001E-2</v>
      </c>
      <c r="E1368" s="75">
        <v>5.9743932999999999E-2</v>
      </c>
      <c r="F1368" s="75">
        <v>5.3108039999999997E-3</v>
      </c>
      <c r="G1368" s="75">
        <v>1.4969843E-2</v>
      </c>
      <c r="H1368" s="75">
        <v>-5.4445759000000003E-2</v>
      </c>
      <c r="I1368" s="75">
        <v>7.1209980000000006E-2</v>
      </c>
      <c r="J1368" s="75">
        <v>4.2344895E-2</v>
      </c>
      <c r="K1368" s="75">
        <v>1.5490729999999999E-2</v>
      </c>
      <c r="L1368" s="75">
        <v>163</v>
      </c>
    </row>
    <row r="1369" spans="2:12" x14ac:dyDescent="0.3">
      <c r="B1369" s="75">
        <v>-9.1470930000000002E-3</v>
      </c>
      <c r="C1369" s="75">
        <v>5.0680119000000003E-2</v>
      </c>
      <c r="D1369" s="75">
        <v>-1.8061886999999999E-2</v>
      </c>
      <c r="E1369" s="75">
        <v>-3.3213576000000002E-2</v>
      </c>
      <c r="F1369" s="75">
        <v>-2.0832300000000002E-2</v>
      </c>
      <c r="G1369" s="75">
        <v>1.2151505999999999E-2</v>
      </c>
      <c r="H1369" s="75">
        <v>-7.2853948000000002E-2</v>
      </c>
      <c r="I1369" s="75">
        <v>7.1209980000000006E-2</v>
      </c>
      <c r="J1369" s="75">
        <v>2.7148599999999998E-4</v>
      </c>
      <c r="K1369" s="75">
        <v>1.9632837E-2</v>
      </c>
      <c r="L1369" s="75">
        <v>150</v>
      </c>
    </row>
    <row r="1370" spans="2:12" x14ac:dyDescent="0.3">
      <c r="B1370" s="75">
        <v>4.1708444999999997E-2</v>
      </c>
      <c r="C1370" s="75">
        <v>5.0680119000000003E-2</v>
      </c>
      <c r="D1370" s="75">
        <v>-1.4828450999999999E-2</v>
      </c>
      <c r="E1370" s="75">
        <v>-1.7146846E-2</v>
      </c>
      <c r="F1370" s="75">
        <v>-5.6968180000000002E-3</v>
      </c>
      <c r="G1370" s="75">
        <v>8.3937249999999995E-3</v>
      </c>
      <c r="H1370" s="75">
        <v>-1.3947743E-2</v>
      </c>
      <c r="I1370" s="75">
        <v>-1.8542400000000001E-3</v>
      </c>
      <c r="J1370" s="75">
        <v>-1.1900684999999999E-2</v>
      </c>
      <c r="K1370" s="75">
        <v>3.0644090000000001E-3</v>
      </c>
      <c r="L1370" s="75">
        <v>97</v>
      </c>
    </row>
    <row r="1371" spans="2:12" x14ac:dyDescent="0.3">
      <c r="B1371" s="75">
        <v>3.8075906E-2</v>
      </c>
      <c r="C1371" s="75">
        <v>5.0680119000000003E-2</v>
      </c>
      <c r="D1371" s="75">
        <v>-2.9917820000000001E-2</v>
      </c>
      <c r="E1371" s="75">
        <v>-4.0099317000000002E-2</v>
      </c>
      <c r="F1371" s="75">
        <v>-3.3215875999999998E-2</v>
      </c>
      <c r="G1371" s="75">
        <v>-2.4173714999999998E-2</v>
      </c>
      <c r="H1371" s="75">
        <v>-1.0266104999999999E-2</v>
      </c>
      <c r="I1371" s="75">
        <v>-2.5922620000000001E-3</v>
      </c>
      <c r="J1371" s="75">
        <v>-1.2907942E-2</v>
      </c>
      <c r="K1371" s="75">
        <v>3.0644090000000001E-3</v>
      </c>
      <c r="L1371" s="75">
        <v>160</v>
      </c>
    </row>
    <row r="1372" spans="2:12" x14ac:dyDescent="0.3">
      <c r="B1372" s="75">
        <v>1.6280676000000001E-2</v>
      </c>
      <c r="C1372" s="75">
        <v>-4.4641636999999998E-2</v>
      </c>
      <c r="D1372" s="75">
        <v>-4.6085001E-2</v>
      </c>
      <c r="E1372" s="75">
        <v>-5.6706109999999999E-3</v>
      </c>
      <c r="F1372" s="75">
        <v>-7.5870413999999997E-2</v>
      </c>
      <c r="G1372" s="75">
        <v>-6.1438382E-2</v>
      </c>
      <c r="H1372" s="75">
        <v>-1.3947743E-2</v>
      </c>
      <c r="I1372" s="75">
        <v>-3.9493383E-2</v>
      </c>
      <c r="J1372" s="75">
        <v>-5.1400534999999997E-2</v>
      </c>
      <c r="K1372" s="75">
        <v>1.9632837E-2</v>
      </c>
      <c r="L1372" s="75">
        <v>178</v>
      </c>
    </row>
    <row r="1373" spans="2:12" x14ac:dyDescent="0.3">
      <c r="B1373" s="75">
        <v>-1.8820169999999999E-3</v>
      </c>
      <c r="C1373" s="75">
        <v>-4.4641636999999998E-2</v>
      </c>
      <c r="D1373" s="75">
        <v>-6.9796865999999999E-2</v>
      </c>
      <c r="E1373" s="75">
        <v>-1.2556352E-2</v>
      </c>
      <c r="F1373" s="75">
        <v>-1.93007E-4</v>
      </c>
      <c r="G1373" s="75">
        <v>-9.1425889999999996E-3</v>
      </c>
      <c r="H1373" s="75">
        <v>7.0729925999999999E-2</v>
      </c>
      <c r="I1373" s="75">
        <v>-3.9493383E-2</v>
      </c>
      <c r="J1373" s="75">
        <v>-6.2912949999999995E-2</v>
      </c>
      <c r="K1373" s="75">
        <v>4.0343372000000002E-2</v>
      </c>
      <c r="L1373" s="75">
        <v>48</v>
      </c>
    </row>
    <row r="1374" spans="2:12" x14ac:dyDescent="0.3">
      <c r="B1374" s="75">
        <v>-1.8820169999999999E-3</v>
      </c>
      <c r="C1374" s="75">
        <v>-4.4641636999999998E-2</v>
      </c>
      <c r="D1374" s="75">
        <v>3.3673093000000001E-2</v>
      </c>
      <c r="E1374" s="75">
        <v>0.12515847599999999</v>
      </c>
      <c r="F1374" s="75">
        <v>2.4574143999999999E-2</v>
      </c>
      <c r="G1374" s="75">
        <v>2.6243187000000001E-2</v>
      </c>
      <c r="H1374" s="75">
        <v>-1.0266104999999999E-2</v>
      </c>
      <c r="I1374" s="75">
        <v>-2.5922620000000001E-3</v>
      </c>
      <c r="J1374" s="75">
        <v>2.6714258000000001E-2</v>
      </c>
      <c r="K1374" s="75">
        <v>6.1053905999999998E-2</v>
      </c>
      <c r="L1374" s="75">
        <v>270</v>
      </c>
    </row>
    <row r="1375" spans="2:12" x14ac:dyDescent="0.3">
      <c r="B1375" s="75">
        <v>6.3503675999999995E-2</v>
      </c>
      <c r="C1375" s="75">
        <v>5.0680119000000003E-2</v>
      </c>
      <c r="D1375" s="75">
        <v>-4.0503300000000004E-3</v>
      </c>
      <c r="E1375" s="75">
        <v>-1.2556352E-2</v>
      </c>
      <c r="F1375" s="75">
        <v>0.10300345700000001</v>
      </c>
      <c r="G1375" s="75">
        <v>4.8789876000000003E-2</v>
      </c>
      <c r="H1375" s="75">
        <v>5.6003375000000001E-2</v>
      </c>
      <c r="I1375" s="75">
        <v>-2.5922620000000001E-3</v>
      </c>
      <c r="J1375" s="75">
        <v>8.4495282000000005E-2</v>
      </c>
      <c r="K1375" s="75">
        <v>-1.7646124999999999E-2</v>
      </c>
      <c r="L1375" s="75">
        <v>202</v>
      </c>
    </row>
    <row r="1376" spans="2:12" x14ac:dyDescent="0.3">
      <c r="B1376" s="75">
        <v>1.2648137E-2</v>
      </c>
      <c r="C1376" s="75">
        <v>5.0680119000000003E-2</v>
      </c>
      <c r="D1376" s="75">
        <v>-2.0217511000000001E-2</v>
      </c>
      <c r="E1376" s="75">
        <v>-2.2277400000000002E-3</v>
      </c>
      <c r="F1376" s="75">
        <v>3.8333672999999999E-2</v>
      </c>
      <c r="G1376" s="75">
        <v>5.3173955000000002E-2</v>
      </c>
      <c r="H1376" s="75">
        <v>-6.5844679999999996E-3</v>
      </c>
      <c r="I1376" s="75">
        <v>3.4308858999999997E-2</v>
      </c>
      <c r="J1376" s="75">
        <v>-5.1453080000000003E-3</v>
      </c>
      <c r="K1376" s="75">
        <v>-9.3619110000000005E-3</v>
      </c>
      <c r="L1376" s="75">
        <v>111</v>
      </c>
    </row>
    <row r="1377" spans="2:12" x14ac:dyDescent="0.3">
      <c r="B1377" s="75">
        <v>1.2648137E-2</v>
      </c>
      <c r="C1377" s="75">
        <v>5.0680119000000003E-2</v>
      </c>
      <c r="D1377" s="75">
        <v>2.4165419999999998E-3</v>
      </c>
      <c r="E1377" s="75">
        <v>5.6301061999999999E-2</v>
      </c>
      <c r="F1377" s="75">
        <v>2.7326050000000001E-2</v>
      </c>
      <c r="G1377" s="75">
        <v>1.7161882E-2</v>
      </c>
      <c r="H1377" s="75">
        <v>4.1276823999999997E-2</v>
      </c>
      <c r="I1377" s="75">
        <v>-3.9493383E-2</v>
      </c>
      <c r="J1377" s="75">
        <v>3.711738E-3</v>
      </c>
      <c r="K1377" s="75">
        <v>7.3480226999999995E-2</v>
      </c>
      <c r="L1377" s="75">
        <v>85</v>
      </c>
    </row>
    <row r="1378" spans="2:12" x14ac:dyDescent="0.3">
      <c r="B1378" s="75">
        <v>-9.1470930000000002E-3</v>
      </c>
      <c r="C1378" s="75">
        <v>5.0680119000000003E-2</v>
      </c>
      <c r="D1378" s="75">
        <v>-3.0995631999999999E-2</v>
      </c>
      <c r="E1378" s="75">
        <v>-2.6327835000000001E-2</v>
      </c>
      <c r="F1378" s="75">
        <v>-1.120063E-2</v>
      </c>
      <c r="G1378" s="75">
        <v>-1.0007289999999999E-3</v>
      </c>
      <c r="H1378" s="75">
        <v>-2.1311019E-2</v>
      </c>
      <c r="I1378" s="75">
        <v>-2.5922620000000001E-3</v>
      </c>
      <c r="J1378" s="75">
        <v>6.2093160000000003E-3</v>
      </c>
      <c r="K1378" s="75">
        <v>2.7917050999999998E-2</v>
      </c>
      <c r="L1378" s="75">
        <v>42</v>
      </c>
    </row>
    <row r="1379" spans="2:12" x14ac:dyDescent="0.3">
      <c r="B1379" s="75">
        <v>-3.0942324E-2</v>
      </c>
      <c r="C1379" s="75">
        <v>5.0680119000000003E-2</v>
      </c>
      <c r="D1379" s="75">
        <v>2.8284032000000001E-2</v>
      </c>
      <c r="E1379" s="75">
        <v>7.0072545E-2</v>
      </c>
      <c r="F1379" s="75">
        <v>-0.12678067000000001</v>
      </c>
      <c r="G1379" s="75">
        <v>-0.106844909</v>
      </c>
      <c r="H1379" s="75">
        <v>-5.4445759000000003E-2</v>
      </c>
      <c r="I1379" s="75">
        <v>-4.7980640999999997E-2</v>
      </c>
      <c r="J1379" s="75">
        <v>-3.0751210000000001E-2</v>
      </c>
      <c r="K1379" s="75">
        <v>1.5490729999999999E-2</v>
      </c>
      <c r="L1379" s="75">
        <v>170</v>
      </c>
    </row>
    <row r="1380" spans="2:12" x14ac:dyDescent="0.3">
      <c r="B1380" s="75">
        <v>-9.6328016000000002E-2</v>
      </c>
      <c r="C1380" s="75">
        <v>-4.4641636999999998E-2</v>
      </c>
      <c r="D1380" s="75">
        <v>-3.6384692000000003E-2</v>
      </c>
      <c r="E1380" s="75">
        <v>-7.4528023999999998E-2</v>
      </c>
      <c r="F1380" s="75">
        <v>-3.8719687000000003E-2</v>
      </c>
      <c r="G1380" s="75">
        <v>-2.7618348000000001E-2</v>
      </c>
      <c r="H1380" s="75">
        <v>1.5505359E-2</v>
      </c>
      <c r="I1380" s="75">
        <v>-3.9493383E-2</v>
      </c>
      <c r="J1380" s="75">
        <v>-7.4088871000000001E-2</v>
      </c>
      <c r="K1380" s="75">
        <v>-1.077698E-3</v>
      </c>
      <c r="L1380" s="75">
        <v>200</v>
      </c>
    </row>
    <row r="1381" spans="2:12" x14ac:dyDescent="0.3">
      <c r="B1381" s="75">
        <v>5.3830600000000003E-3</v>
      </c>
      <c r="C1381" s="75">
        <v>-4.4641636999999998E-2</v>
      </c>
      <c r="D1381" s="75">
        <v>-5.7940933999999999E-2</v>
      </c>
      <c r="E1381" s="75">
        <v>-2.2884964000000001E-2</v>
      </c>
      <c r="F1381" s="75">
        <v>-6.7614697000000001E-2</v>
      </c>
      <c r="G1381" s="75">
        <v>-6.8327648000000005E-2</v>
      </c>
      <c r="H1381" s="75">
        <v>-5.4445759000000003E-2</v>
      </c>
      <c r="I1381" s="75">
        <v>-2.5922620000000001E-3</v>
      </c>
      <c r="J1381" s="75">
        <v>4.2895688000000001E-2</v>
      </c>
      <c r="K1381" s="75">
        <v>-8.3919835999999998E-2</v>
      </c>
      <c r="L1381" s="75">
        <v>252</v>
      </c>
    </row>
    <row r="1382" spans="2:12" x14ac:dyDescent="0.3">
      <c r="B1382" s="75">
        <v>-0.103593093</v>
      </c>
      <c r="C1382" s="75">
        <v>-4.4641636999999998E-2</v>
      </c>
      <c r="D1382" s="75">
        <v>-3.7462504000000001E-2</v>
      </c>
      <c r="E1382" s="75">
        <v>-2.6327835000000001E-2</v>
      </c>
      <c r="F1382" s="75">
        <v>2.5588989999999999E-3</v>
      </c>
      <c r="G1382" s="75">
        <v>1.9980218000000001E-2</v>
      </c>
      <c r="H1382" s="75">
        <v>1.1823721000000001E-2</v>
      </c>
      <c r="I1382" s="75">
        <v>-2.5922620000000001E-3</v>
      </c>
      <c r="J1382" s="75">
        <v>-6.8329743999999998E-2</v>
      </c>
      <c r="K1382" s="75">
        <v>-2.5930339E-2</v>
      </c>
      <c r="L1382" s="75">
        <v>113</v>
      </c>
    </row>
    <row r="1383" spans="2:12" x14ac:dyDescent="0.3">
      <c r="B1383" s="75">
        <v>7.0768752000000004E-2</v>
      </c>
      <c r="C1383" s="75">
        <v>-4.4641636999999998E-2</v>
      </c>
      <c r="D1383" s="75">
        <v>1.2116851E-2</v>
      </c>
      <c r="E1383" s="75">
        <v>4.2529578999999998E-2</v>
      </c>
      <c r="F1383" s="75">
        <v>7.1356541999999995E-2</v>
      </c>
      <c r="G1383" s="75">
        <v>5.3487103000000001E-2</v>
      </c>
      <c r="H1383" s="75">
        <v>5.2321737E-2</v>
      </c>
      <c r="I1383" s="75">
        <v>-2.5922620000000001E-3</v>
      </c>
      <c r="J1383" s="75">
        <v>2.5393135000000001E-2</v>
      </c>
      <c r="K1383" s="75">
        <v>-5.2198039999999998E-3</v>
      </c>
      <c r="L1383" s="75">
        <v>143</v>
      </c>
    </row>
    <row r="1384" spans="2:12" x14ac:dyDescent="0.3">
      <c r="B1384" s="75">
        <v>1.2648137E-2</v>
      </c>
      <c r="C1384" s="75">
        <v>5.0680119000000003E-2</v>
      </c>
      <c r="D1384" s="75">
        <v>-2.2373134999999999E-2</v>
      </c>
      <c r="E1384" s="75">
        <v>-2.9770705000000001E-2</v>
      </c>
      <c r="F1384" s="75">
        <v>1.0814616000000001E-2</v>
      </c>
      <c r="G1384" s="75">
        <v>2.8435226000000001E-2</v>
      </c>
      <c r="H1384" s="75">
        <v>-2.1311019E-2</v>
      </c>
      <c r="I1384" s="75">
        <v>3.4308858999999997E-2</v>
      </c>
      <c r="J1384" s="75">
        <v>-6.0802479999999999E-3</v>
      </c>
      <c r="K1384" s="75">
        <v>-1.077698E-3</v>
      </c>
      <c r="L1384" s="75">
        <v>51</v>
      </c>
    </row>
    <row r="1385" spans="2:12" x14ac:dyDescent="0.3">
      <c r="B1385" s="75">
        <v>-1.641217E-2</v>
      </c>
      <c r="C1385" s="75">
        <v>-4.4641636999999998E-2</v>
      </c>
      <c r="D1385" s="75">
        <v>-3.5306879999999999E-2</v>
      </c>
      <c r="E1385" s="75">
        <v>-2.6327835000000001E-2</v>
      </c>
      <c r="F1385" s="75">
        <v>3.2829862000000001E-2</v>
      </c>
      <c r="G1385" s="75">
        <v>1.7161882E-2</v>
      </c>
      <c r="H1385" s="75">
        <v>0.10018302900000001</v>
      </c>
      <c r="I1385" s="75">
        <v>-3.9493383E-2</v>
      </c>
      <c r="J1385" s="75">
        <v>-7.0209312999999995E-2</v>
      </c>
      <c r="K1385" s="75">
        <v>-7.9777729000000006E-2</v>
      </c>
      <c r="L1385" s="75">
        <v>52</v>
      </c>
    </row>
    <row r="1386" spans="2:12" x14ac:dyDescent="0.3">
      <c r="B1386" s="75">
        <v>-3.8207401000000002E-2</v>
      </c>
      <c r="C1386" s="75">
        <v>-4.4641636999999998E-2</v>
      </c>
      <c r="D1386" s="75">
        <v>9.9612269999999996E-3</v>
      </c>
      <c r="E1386" s="75">
        <v>-4.6985059000000003E-2</v>
      </c>
      <c r="F1386" s="75">
        <v>-5.9358979999999999E-2</v>
      </c>
      <c r="G1386" s="75">
        <v>-5.2983374E-2</v>
      </c>
      <c r="H1386" s="75">
        <v>-1.0266104999999999E-2</v>
      </c>
      <c r="I1386" s="75">
        <v>-3.9493383E-2</v>
      </c>
      <c r="J1386" s="75">
        <v>-1.5998268E-2</v>
      </c>
      <c r="K1386" s="75">
        <v>-4.2498767E-2</v>
      </c>
      <c r="L1386" s="75">
        <v>210</v>
      </c>
    </row>
    <row r="1387" spans="2:12" x14ac:dyDescent="0.3">
      <c r="B1387" s="75">
        <v>1.750522E-3</v>
      </c>
      <c r="C1387" s="75">
        <v>-4.4641636999999998E-2</v>
      </c>
      <c r="D1387" s="75">
        <v>-3.9618128000000002E-2</v>
      </c>
      <c r="E1387" s="75">
        <v>-0.100923366</v>
      </c>
      <c r="F1387" s="75">
        <v>-2.9088017000000001E-2</v>
      </c>
      <c r="G1387" s="75">
        <v>-3.0123535999999999E-2</v>
      </c>
      <c r="H1387" s="75">
        <v>4.4958461999999998E-2</v>
      </c>
      <c r="I1387" s="75">
        <v>-5.0194707999999998E-2</v>
      </c>
      <c r="J1387" s="75">
        <v>-6.8329743999999998E-2</v>
      </c>
      <c r="K1387" s="75">
        <v>-0.12948301200000001</v>
      </c>
      <c r="L1387" s="75">
        <v>65</v>
      </c>
    </row>
    <row r="1388" spans="2:12" x14ac:dyDescent="0.3">
      <c r="B1388" s="75">
        <v>4.5340983000000001E-2</v>
      </c>
      <c r="C1388" s="75">
        <v>-4.4641636999999998E-2</v>
      </c>
      <c r="D1388" s="75">
        <v>7.1396514999999994E-2</v>
      </c>
      <c r="E1388" s="75">
        <v>1.2151309999999999E-3</v>
      </c>
      <c r="F1388" s="75">
        <v>-9.8246770000000004E-3</v>
      </c>
      <c r="G1388" s="75">
        <v>-1.0007289999999999E-3</v>
      </c>
      <c r="H1388" s="75">
        <v>1.5505359E-2</v>
      </c>
      <c r="I1388" s="75">
        <v>-3.9493383E-2</v>
      </c>
      <c r="J1388" s="75">
        <v>-4.1180385E-2</v>
      </c>
      <c r="K1388" s="75">
        <v>-7.1493514999999994E-2</v>
      </c>
      <c r="L1388" s="75">
        <v>141</v>
      </c>
    </row>
    <row r="1389" spans="2:12" x14ac:dyDescent="0.3">
      <c r="B1389" s="75">
        <v>-7.0900247E-2</v>
      </c>
      <c r="C1389" s="75">
        <v>5.0680119000000003E-2</v>
      </c>
      <c r="D1389" s="75">
        <v>-7.5185927E-2</v>
      </c>
      <c r="E1389" s="75">
        <v>-4.0099317000000002E-2</v>
      </c>
      <c r="F1389" s="75">
        <v>-5.1103263000000003E-2</v>
      </c>
      <c r="G1389" s="75">
        <v>-1.5092410000000001E-2</v>
      </c>
      <c r="H1389" s="75">
        <v>-3.9719207999999999E-2</v>
      </c>
      <c r="I1389" s="75">
        <v>-2.5922620000000001E-3</v>
      </c>
      <c r="J1389" s="75">
        <v>-9.6433222999999998E-2</v>
      </c>
      <c r="K1389" s="75">
        <v>-3.4214553000000002E-2</v>
      </c>
      <c r="L1389" s="75">
        <v>55</v>
      </c>
    </row>
    <row r="1390" spans="2:12" x14ac:dyDescent="0.3">
      <c r="B1390" s="75">
        <v>4.5340983000000001E-2</v>
      </c>
      <c r="C1390" s="75">
        <v>-4.4641636999999998E-2</v>
      </c>
      <c r="D1390" s="75">
        <v>-6.2059539999999996E-3</v>
      </c>
      <c r="E1390" s="75">
        <v>1.1543743E-2</v>
      </c>
      <c r="F1390" s="75">
        <v>6.3100824999999999E-2</v>
      </c>
      <c r="G1390" s="75">
        <v>1.6222436E-2</v>
      </c>
      <c r="H1390" s="75">
        <v>9.6501391000000006E-2</v>
      </c>
      <c r="I1390" s="75">
        <v>-3.9493383E-2</v>
      </c>
      <c r="J1390" s="75">
        <v>4.2895688000000001E-2</v>
      </c>
      <c r="K1390" s="75">
        <v>-3.8356660000000001E-2</v>
      </c>
      <c r="L1390" s="75">
        <v>134</v>
      </c>
    </row>
    <row r="1391" spans="2:12" x14ac:dyDescent="0.3">
      <c r="B1391" s="75">
        <v>-5.2737554999999998E-2</v>
      </c>
      <c r="C1391" s="75">
        <v>5.0680119000000003E-2</v>
      </c>
      <c r="D1391" s="75">
        <v>-4.069594E-2</v>
      </c>
      <c r="E1391" s="75">
        <v>-6.7642282999999997E-2</v>
      </c>
      <c r="F1391" s="75">
        <v>-3.1839922999999999E-2</v>
      </c>
      <c r="G1391" s="75">
        <v>-3.7012801999999997E-2</v>
      </c>
      <c r="H1391" s="75">
        <v>3.7595186000000003E-2</v>
      </c>
      <c r="I1391" s="75">
        <v>-3.9493383E-2</v>
      </c>
      <c r="J1391" s="75">
        <v>-3.4523715000000003E-2</v>
      </c>
      <c r="K1391" s="75">
        <v>6.9338120000000003E-2</v>
      </c>
      <c r="L1391" s="75">
        <v>42</v>
      </c>
    </row>
    <row r="1392" spans="2:12" x14ac:dyDescent="0.3">
      <c r="B1392" s="75">
        <v>-4.5472477999999997E-2</v>
      </c>
      <c r="C1392" s="75">
        <v>-4.4641636999999998E-2</v>
      </c>
      <c r="D1392" s="75">
        <v>-4.8240625000000002E-2</v>
      </c>
      <c r="E1392" s="75">
        <v>-1.9442093000000001E-2</v>
      </c>
      <c r="F1392" s="75">
        <v>-1.93007E-4</v>
      </c>
      <c r="G1392" s="75">
        <v>-1.6031855000000001E-2</v>
      </c>
      <c r="H1392" s="75">
        <v>6.7048287999999998E-2</v>
      </c>
      <c r="I1392" s="75">
        <v>-3.9493383E-2</v>
      </c>
      <c r="J1392" s="75">
        <v>-2.4791186999999999E-2</v>
      </c>
      <c r="K1392" s="75">
        <v>1.9632837E-2</v>
      </c>
      <c r="L1392" s="75">
        <v>111</v>
      </c>
    </row>
    <row r="1393" spans="2:12" x14ac:dyDescent="0.3">
      <c r="B1393" s="75">
        <v>1.2648137E-2</v>
      </c>
      <c r="C1393" s="75">
        <v>-4.4641636999999998E-2</v>
      </c>
      <c r="D1393" s="75">
        <v>-2.5606571000000002E-2</v>
      </c>
      <c r="E1393" s="75">
        <v>-4.0099317000000002E-2</v>
      </c>
      <c r="F1393" s="75">
        <v>-3.046397E-2</v>
      </c>
      <c r="G1393" s="75">
        <v>-4.5154661999999998E-2</v>
      </c>
      <c r="H1393" s="75">
        <v>7.8093202E-2</v>
      </c>
      <c r="I1393" s="75">
        <v>-7.6394504000000002E-2</v>
      </c>
      <c r="J1393" s="75">
        <v>-7.2128454999999994E-2</v>
      </c>
      <c r="K1393" s="75">
        <v>1.1348623E-2</v>
      </c>
      <c r="L1393" s="75">
        <v>98</v>
      </c>
    </row>
    <row r="1394" spans="2:12" x14ac:dyDescent="0.3">
      <c r="B1394" s="75">
        <v>4.5340983000000001E-2</v>
      </c>
      <c r="C1394" s="75">
        <v>-4.4641636999999998E-2</v>
      </c>
      <c r="D1394" s="75">
        <v>5.1995897999999999E-2</v>
      </c>
      <c r="E1394" s="75">
        <v>-5.3870800000000003E-2</v>
      </c>
      <c r="F1394" s="75">
        <v>6.3100824999999999E-2</v>
      </c>
      <c r="G1394" s="75">
        <v>6.4760447999999998E-2</v>
      </c>
      <c r="H1394" s="75">
        <v>-1.0266104999999999E-2</v>
      </c>
      <c r="I1394" s="75">
        <v>3.4308858999999997E-2</v>
      </c>
      <c r="J1394" s="75">
        <v>3.7232011000000002E-2</v>
      </c>
      <c r="K1394" s="75">
        <v>1.9632837E-2</v>
      </c>
      <c r="L1394" s="75">
        <v>164</v>
      </c>
    </row>
    <row r="1395" spans="2:12" x14ac:dyDescent="0.3">
      <c r="B1395" s="75">
        <v>-2.0044709000000001E-2</v>
      </c>
      <c r="C1395" s="75">
        <v>-4.4641636999999998E-2</v>
      </c>
      <c r="D1395" s="75">
        <v>4.5721670000000002E-3</v>
      </c>
      <c r="E1395" s="75">
        <v>9.7615510000000003E-2</v>
      </c>
      <c r="F1395" s="75">
        <v>5.3108039999999997E-3</v>
      </c>
      <c r="G1395" s="75">
        <v>-2.0729081999999999E-2</v>
      </c>
      <c r="H1395" s="75">
        <v>6.3366650999999996E-2</v>
      </c>
      <c r="I1395" s="75">
        <v>-3.9493383E-2</v>
      </c>
      <c r="J1395" s="75">
        <v>1.2553152999999999E-2</v>
      </c>
      <c r="K1395" s="75">
        <v>1.1348623E-2</v>
      </c>
      <c r="L1395" s="75">
        <v>48</v>
      </c>
    </row>
    <row r="1396" spans="2:12" x14ac:dyDescent="0.3">
      <c r="B1396" s="75">
        <v>-4.9105016000000001E-2</v>
      </c>
      <c r="C1396" s="75">
        <v>-4.4641636999999998E-2</v>
      </c>
      <c r="D1396" s="75">
        <v>-6.4407805999999998E-2</v>
      </c>
      <c r="E1396" s="75">
        <v>-0.10207099</v>
      </c>
      <c r="F1396" s="75">
        <v>-2.944913E-3</v>
      </c>
      <c r="G1396" s="75">
        <v>-1.5405558E-2</v>
      </c>
      <c r="H1396" s="75">
        <v>6.3366650999999996E-2</v>
      </c>
      <c r="I1396" s="75">
        <v>-4.7242618E-2</v>
      </c>
      <c r="J1396" s="75">
        <v>-3.3248787000000002E-2</v>
      </c>
      <c r="K1396" s="75">
        <v>-5.4925086999999997E-2</v>
      </c>
      <c r="L1396" s="75">
        <v>96</v>
      </c>
    </row>
    <row r="1397" spans="2:12" x14ac:dyDescent="0.3">
      <c r="B1397" s="75">
        <v>-7.8165323999999994E-2</v>
      </c>
      <c r="C1397" s="75">
        <v>-4.4641636999999998E-2</v>
      </c>
      <c r="D1397" s="75">
        <v>-1.6984075000000001E-2</v>
      </c>
      <c r="E1397" s="75">
        <v>-1.2556352E-2</v>
      </c>
      <c r="F1397" s="75">
        <v>-1.93007E-4</v>
      </c>
      <c r="G1397" s="75">
        <v>-1.3526666999999999E-2</v>
      </c>
      <c r="H1397" s="75">
        <v>7.0729925999999999E-2</v>
      </c>
      <c r="I1397" s="75">
        <v>-3.9493383E-2</v>
      </c>
      <c r="J1397" s="75">
        <v>-4.1180385E-2</v>
      </c>
      <c r="K1397" s="75">
        <v>-9.2204049999999996E-2</v>
      </c>
      <c r="L1397" s="75">
        <v>90</v>
      </c>
    </row>
    <row r="1398" spans="2:12" x14ac:dyDescent="0.3">
      <c r="B1398" s="75">
        <v>-7.0900247E-2</v>
      </c>
      <c r="C1398" s="75">
        <v>-4.4641636999999998E-2</v>
      </c>
      <c r="D1398" s="75">
        <v>-5.7940933999999999E-2</v>
      </c>
      <c r="E1398" s="75">
        <v>-8.1413765999999999E-2</v>
      </c>
      <c r="F1398" s="75">
        <v>-4.5599450999999999E-2</v>
      </c>
      <c r="G1398" s="75">
        <v>-2.8870942E-2</v>
      </c>
      <c r="H1398" s="75">
        <v>-4.3400846E-2</v>
      </c>
      <c r="I1398" s="75">
        <v>-2.5922620000000001E-3</v>
      </c>
      <c r="J1398" s="75">
        <v>1.143797E-3</v>
      </c>
      <c r="K1398" s="75">
        <v>-5.2198039999999998E-3</v>
      </c>
      <c r="L1398" s="75">
        <v>162</v>
      </c>
    </row>
    <row r="1399" spans="2:12" x14ac:dyDescent="0.3">
      <c r="B1399" s="75">
        <v>5.6238599E-2</v>
      </c>
      <c r="C1399" s="75">
        <v>5.0680119000000003E-2</v>
      </c>
      <c r="D1399" s="75">
        <v>9.9612269999999996E-3</v>
      </c>
      <c r="E1399" s="75">
        <v>4.9415320999999998E-2</v>
      </c>
      <c r="F1399" s="75">
        <v>-4.3208659999999996E-3</v>
      </c>
      <c r="G1399" s="75">
        <v>-1.2274073999999999E-2</v>
      </c>
      <c r="H1399" s="75">
        <v>-4.3400846E-2</v>
      </c>
      <c r="I1399" s="75">
        <v>3.4308858999999997E-2</v>
      </c>
      <c r="J1399" s="75">
        <v>6.0787753999999999E-2</v>
      </c>
      <c r="K1399" s="75">
        <v>3.2059157999999997E-2</v>
      </c>
      <c r="L1399" s="75">
        <v>150</v>
      </c>
    </row>
    <row r="1400" spans="2:12" x14ac:dyDescent="0.3">
      <c r="B1400" s="75">
        <v>-2.7309785999999999E-2</v>
      </c>
      <c r="C1400" s="75">
        <v>-4.4641636999999998E-2</v>
      </c>
      <c r="D1400" s="75">
        <v>8.8641507999999994E-2</v>
      </c>
      <c r="E1400" s="75">
        <v>-2.5180211000000001E-2</v>
      </c>
      <c r="F1400" s="75">
        <v>2.1822239E-2</v>
      </c>
      <c r="G1400" s="75">
        <v>4.2526907000000003E-2</v>
      </c>
      <c r="H1400" s="75">
        <v>-3.2355931999999997E-2</v>
      </c>
      <c r="I1400" s="75">
        <v>3.4308858999999997E-2</v>
      </c>
      <c r="J1400" s="75">
        <v>2.8637710000000002E-3</v>
      </c>
      <c r="K1400" s="75">
        <v>7.7622334000000001E-2</v>
      </c>
      <c r="L1400" s="75">
        <v>279</v>
      </c>
    </row>
    <row r="1401" spans="2:12" x14ac:dyDescent="0.3">
      <c r="B1401" s="75">
        <v>1.750522E-3</v>
      </c>
      <c r="C1401" s="75">
        <v>5.0680119000000003E-2</v>
      </c>
      <c r="D1401" s="75">
        <v>-5.1281419999999996E-3</v>
      </c>
      <c r="E1401" s="75">
        <v>-1.2556352E-2</v>
      </c>
      <c r="F1401" s="75">
        <v>-1.5328487999999999E-2</v>
      </c>
      <c r="G1401" s="75">
        <v>-1.3839816E-2</v>
      </c>
      <c r="H1401" s="75">
        <v>8.1420840000000008E-3</v>
      </c>
      <c r="I1401" s="75">
        <v>-3.9493383E-2</v>
      </c>
      <c r="J1401" s="75">
        <v>-6.0802479999999999E-3</v>
      </c>
      <c r="K1401" s="75">
        <v>-6.7351408000000001E-2</v>
      </c>
      <c r="L1401" s="75">
        <v>92</v>
      </c>
    </row>
    <row r="1402" spans="2:12" x14ac:dyDescent="0.3">
      <c r="B1402" s="75">
        <v>-1.8820169999999999E-3</v>
      </c>
      <c r="C1402" s="75">
        <v>-4.4641636999999998E-2</v>
      </c>
      <c r="D1402" s="75">
        <v>-6.4407805999999998E-2</v>
      </c>
      <c r="E1402" s="75">
        <v>1.1543743E-2</v>
      </c>
      <c r="F1402" s="75">
        <v>2.7326050000000001E-2</v>
      </c>
      <c r="G1402" s="75">
        <v>3.7516531999999998E-2</v>
      </c>
      <c r="H1402" s="75">
        <v>-1.3947743E-2</v>
      </c>
      <c r="I1402" s="75">
        <v>3.4308858999999997E-2</v>
      </c>
      <c r="J1402" s="75">
        <v>1.17839E-2</v>
      </c>
      <c r="K1402" s="75">
        <v>-5.4925086999999997E-2</v>
      </c>
      <c r="L1402" s="75">
        <v>83</v>
      </c>
    </row>
    <row r="1403" spans="2:12" x14ac:dyDescent="0.3">
      <c r="B1403" s="75">
        <v>1.6280676000000001E-2</v>
      </c>
      <c r="C1403" s="75">
        <v>-4.4641636999999998E-2</v>
      </c>
      <c r="D1403" s="75">
        <v>1.7505910999999999E-2</v>
      </c>
      <c r="E1403" s="75">
        <v>-2.2884964000000001E-2</v>
      </c>
      <c r="F1403" s="75">
        <v>6.0348919000000001E-2</v>
      </c>
      <c r="G1403" s="75">
        <v>4.4405798000000003E-2</v>
      </c>
      <c r="H1403" s="75">
        <v>3.0231910000000001E-2</v>
      </c>
      <c r="I1403" s="75">
        <v>-2.5922620000000001E-3</v>
      </c>
      <c r="J1403" s="75">
        <v>3.7232011000000002E-2</v>
      </c>
      <c r="K1403" s="75">
        <v>-1.077698E-3</v>
      </c>
      <c r="L1403" s="75">
        <v>128</v>
      </c>
    </row>
    <row r="1404" spans="2:12" x14ac:dyDescent="0.3">
      <c r="B1404" s="75">
        <v>1.6280676000000001E-2</v>
      </c>
      <c r="C1404" s="75">
        <v>5.0680119000000003E-2</v>
      </c>
      <c r="D1404" s="75">
        <v>-4.5007189000000003E-2</v>
      </c>
      <c r="E1404" s="75">
        <v>6.3186803E-2</v>
      </c>
      <c r="F1404" s="75">
        <v>1.0814616000000001E-2</v>
      </c>
      <c r="G1404" s="75">
        <v>-3.7443200000000001E-4</v>
      </c>
      <c r="H1404" s="75">
        <v>6.3366650999999996E-2</v>
      </c>
      <c r="I1404" s="75">
        <v>-3.9493383E-2</v>
      </c>
      <c r="J1404" s="75">
        <v>-3.0751210000000001E-2</v>
      </c>
      <c r="K1404" s="75">
        <v>3.6201265000000003E-2</v>
      </c>
      <c r="L1404" s="75">
        <v>102</v>
      </c>
    </row>
    <row r="1405" spans="2:12" x14ac:dyDescent="0.3">
      <c r="B1405" s="75">
        <v>-9.2695477999999998E-2</v>
      </c>
      <c r="C1405" s="75">
        <v>-4.4641636999999998E-2</v>
      </c>
      <c r="D1405" s="75">
        <v>2.8284032000000001E-2</v>
      </c>
      <c r="E1405" s="75">
        <v>-1.5999223E-2</v>
      </c>
      <c r="F1405" s="75">
        <v>3.6957719999999999E-2</v>
      </c>
      <c r="G1405" s="75">
        <v>2.4990592999999998E-2</v>
      </c>
      <c r="H1405" s="75">
        <v>5.6003375000000001E-2</v>
      </c>
      <c r="I1405" s="75">
        <v>-3.9493383E-2</v>
      </c>
      <c r="J1405" s="75">
        <v>-5.1453080000000003E-3</v>
      </c>
      <c r="K1405" s="75">
        <v>-1.077698E-3</v>
      </c>
      <c r="L1405" s="75">
        <v>302</v>
      </c>
    </row>
    <row r="1406" spans="2:12" x14ac:dyDescent="0.3">
      <c r="B1406" s="75">
        <v>5.9871136999999998E-2</v>
      </c>
      <c r="C1406" s="75">
        <v>5.0680119000000003E-2</v>
      </c>
      <c r="D1406" s="75">
        <v>4.1217776999999997E-2</v>
      </c>
      <c r="E1406" s="75">
        <v>1.1543743E-2</v>
      </c>
      <c r="F1406" s="75">
        <v>4.1085578999999997E-2</v>
      </c>
      <c r="G1406" s="75">
        <v>7.0710269000000006E-2</v>
      </c>
      <c r="H1406" s="75">
        <v>-3.6037569999999998E-2</v>
      </c>
      <c r="I1406" s="75">
        <v>3.4308858999999997E-2</v>
      </c>
      <c r="J1406" s="75">
        <v>-1.0904436E-2</v>
      </c>
      <c r="K1406" s="75">
        <v>-3.0072445999999999E-2</v>
      </c>
      <c r="L1406" s="75">
        <v>198</v>
      </c>
    </row>
    <row r="1407" spans="2:12" x14ac:dyDescent="0.3">
      <c r="B1407" s="75">
        <v>-2.7309785999999999E-2</v>
      </c>
      <c r="C1407" s="75">
        <v>-4.4641636999999998E-2</v>
      </c>
      <c r="D1407" s="75">
        <v>6.4929642999999995E-2</v>
      </c>
      <c r="E1407" s="75">
        <v>-2.2277400000000002E-3</v>
      </c>
      <c r="F1407" s="75">
        <v>-2.4960158E-2</v>
      </c>
      <c r="G1407" s="75">
        <v>-1.7284449E-2</v>
      </c>
      <c r="H1407" s="75">
        <v>2.2868634999999998E-2</v>
      </c>
      <c r="I1407" s="75">
        <v>-3.9493383E-2</v>
      </c>
      <c r="J1407" s="75">
        <v>-6.1176595E-2</v>
      </c>
      <c r="K1407" s="75">
        <v>-6.3209300999999996E-2</v>
      </c>
      <c r="L1407" s="75">
        <v>95</v>
      </c>
    </row>
    <row r="1408" spans="2:12" x14ac:dyDescent="0.3">
      <c r="B1408" s="75">
        <v>2.3545752999999999E-2</v>
      </c>
      <c r="C1408" s="75">
        <v>5.0680119000000003E-2</v>
      </c>
      <c r="D1408" s="75">
        <v>-3.2073444E-2</v>
      </c>
      <c r="E1408" s="75">
        <v>-4.0099317000000002E-2</v>
      </c>
      <c r="F1408" s="75">
        <v>-3.1839922999999999E-2</v>
      </c>
      <c r="G1408" s="75">
        <v>-2.1668527E-2</v>
      </c>
      <c r="H1408" s="75">
        <v>-1.3947743E-2</v>
      </c>
      <c r="I1408" s="75">
        <v>-2.5922620000000001E-3</v>
      </c>
      <c r="J1408" s="75">
        <v>-1.0904436E-2</v>
      </c>
      <c r="K1408" s="75">
        <v>1.9632837E-2</v>
      </c>
      <c r="L1408" s="75">
        <v>53</v>
      </c>
    </row>
    <row r="1409" spans="2:12" x14ac:dyDescent="0.3">
      <c r="B1409" s="75">
        <v>-9.6328016000000002E-2</v>
      </c>
      <c r="C1409" s="75">
        <v>-4.4641636999999998E-2</v>
      </c>
      <c r="D1409" s="75">
        <v>-7.6263738999999997E-2</v>
      </c>
      <c r="E1409" s="75">
        <v>-4.3542188000000003E-2</v>
      </c>
      <c r="F1409" s="75">
        <v>-4.5599450999999999E-2</v>
      </c>
      <c r="G1409" s="75">
        <v>-3.4820762999999998E-2</v>
      </c>
      <c r="H1409" s="75">
        <v>8.1420840000000008E-3</v>
      </c>
      <c r="I1409" s="75">
        <v>-3.9493383E-2</v>
      </c>
      <c r="J1409" s="75">
        <v>-5.9472696999999998E-2</v>
      </c>
      <c r="K1409" s="75">
        <v>-8.3919835999999998E-2</v>
      </c>
      <c r="L1409" s="75">
        <v>134</v>
      </c>
    </row>
    <row r="1410" spans="2:12" x14ac:dyDescent="0.3">
      <c r="B1410" s="75">
        <v>2.7178291E-2</v>
      </c>
      <c r="C1410" s="75">
        <v>-4.4641636999999998E-2</v>
      </c>
      <c r="D1410" s="75">
        <v>4.9840273999999997E-2</v>
      </c>
      <c r="E1410" s="75">
        <v>-5.5018424000000003E-2</v>
      </c>
      <c r="F1410" s="75">
        <v>-2.944913E-3</v>
      </c>
      <c r="G1410" s="75">
        <v>4.0648016000000002E-2</v>
      </c>
      <c r="H1410" s="75">
        <v>-5.8127396999999997E-2</v>
      </c>
      <c r="I1410" s="75">
        <v>5.2759419000000002E-2</v>
      </c>
      <c r="J1410" s="75">
        <v>-5.2958792999999997E-2</v>
      </c>
      <c r="K1410" s="75">
        <v>-5.2198039999999998E-3</v>
      </c>
      <c r="L1410" s="75">
        <v>144</v>
      </c>
    </row>
    <row r="1411" spans="2:12" x14ac:dyDescent="0.3">
      <c r="B1411" s="75">
        <v>1.9913213999999999E-2</v>
      </c>
      <c r="C1411" s="75">
        <v>5.0680119000000003E-2</v>
      </c>
      <c r="D1411" s="75">
        <v>4.5529025000000001E-2</v>
      </c>
      <c r="E1411" s="75">
        <v>2.990572E-2</v>
      </c>
      <c r="F1411" s="75">
        <v>-6.2110885999999997E-2</v>
      </c>
      <c r="G1411" s="75">
        <v>-5.5801709999999997E-2</v>
      </c>
      <c r="H1411" s="75">
        <v>-7.2853948000000002E-2</v>
      </c>
      <c r="I1411" s="75">
        <v>2.6928634999999999E-2</v>
      </c>
      <c r="J1411" s="75">
        <v>4.5600808E-2</v>
      </c>
      <c r="K1411" s="75">
        <v>4.0343372000000002E-2</v>
      </c>
      <c r="L1411" s="75">
        <v>232</v>
      </c>
    </row>
    <row r="1412" spans="2:12" x14ac:dyDescent="0.3">
      <c r="B1412" s="75">
        <v>3.8075906E-2</v>
      </c>
      <c r="C1412" s="75">
        <v>5.0680119000000003E-2</v>
      </c>
      <c r="D1412" s="75">
        <v>-9.4393900000000006E-3</v>
      </c>
      <c r="E1412" s="75">
        <v>2.3627539999999999E-3</v>
      </c>
      <c r="F1412" s="75">
        <v>1.182946E-3</v>
      </c>
      <c r="G1412" s="75">
        <v>3.7516531999999998E-2</v>
      </c>
      <c r="H1412" s="75">
        <v>-5.4445759000000003E-2</v>
      </c>
      <c r="I1412" s="75">
        <v>5.0176340999999999E-2</v>
      </c>
      <c r="J1412" s="75">
        <v>-2.5952424000000002E-2</v>
      </c>
      <c r="K1412" s="75">
        <v>0.106617082</v>
      </c>
      <c r="L1412" s="75">
        <v>81</v>
      </c>
    </row>
    <row r="1413" spans="2:12" x14ac:dyDescent="0.3">
      <c r="B1413" s="75">
        <v>4.1708444999999997E-2</v>
      </c>
      <c r="C1413" s="75">
        <v>5.0680119000000003E-2</v>
      </c>
      <c r="D1413" s="75">
        <v>-3.2073444E-2</v>
      </c>
      <c r="E1413" s="75">
        <v>-2.2884964000000001E-2</v>
      </c>
      <c r="F1413" s="75">
        <v>-4.9727309999999997E-2</v>
      </c>
      <c r="G1413" s="75">
        <v>-4.0144287000000001E-2</v>
      </c>
      <c r="H1413" s="75">
        <v>3.0231910000000001E-2</v>
      </c>
      <c r="I1413" s="75">
        <v>-3.9493383E-2</v>
      </c>
      <c r="J1413" s="75">
        <v>-0.12609738600000001</v>
      </c>
      <c r="K1413" s="75">
        <v>1.5490729999999999E-2</v>
      </c>
      <c r="L1413" s="75">
        <v>104</v>
      </c>
    </row>
    <row r="1414" spans="2:12" x14ac:dyDescent="0.3">
      <c r="B1414" s="75">
        <v>1.9913213999999999E-2</v>
      </c>
      <c r="C1414" s="75">
        <v>-4.4641636999999998E-2</v>
      </c>
      <c r="D1414" s="75">
        <v>4.5721670000000002E-3</v>
      </c>
      <c r="E1414" s="75">
        <v>-2.6327835000000001E-2</v>
      </c>
      <c r="F1414" s="75">
        <v>2.3198191999999999E-2</v>
      </c>
      <c r="G1414" s="75">
        <v>1.0272616E-2</v>
      </c>
      <c r="H1414" s="75">
        <v>6.7048287999999998E-2</v>
      </c>
      <c r="I1414" s="75">
        <v>-3.9493383E-2</v>
      </c>
      <c r="J1414" s="75">
        <v>-2.3644558E-2</v>
      </c>
      <c r="K1414" s="75">
        <v>-4.6640873999999999E-2</v>
      </c>
      <c r="L1414" s="75">
        <v>59</v>
      </c>
    </row>
    <row r="1415" spans="2:12" x14ac:dyDescent="0.3">
      <c r="B1415" s="75">
        <v>-8.5430401000000003E-2</v>
      </c>
      <c r="C1415" s="75">
        <v>-4.4641636999999998E-2</v>
      </c>
      <c r="D1415" s="75">
        <v>2.0739348000000001E-2</v>
      </c>
      <c r="E1415" s="75">
        <v>-2.6327835000000001E-2</v>
      </c>
      <c r="F1415" s="75">
        <v>5.3108039999999997E-3</v>
      </c>
      <c r="G1415" s="75">
        <v>1.9667069999999998E-2</v>
      </c>
      <c r="H1415" s="75">
        <v>-2.9028299999999999E-3</v>
      </c>
      <c r="I1415" s="75">
        <v>-2.5922620000000001E-3</v>
      </c>
      <c r="J1415" s="75">
        <v>-2.3644558E-2</v>
      </c>
      <c r="K1415" s="75">
        <v>3.0644090000000001E-3</v>
      </c>
      <c r="L1415" s="75">
        <v>246</v>
      </c>
    </row>
    <row r="1416" spans="2:12" x14ac:dyDescent="0.3">
      <c r="B1416" s="75">
        <v>1.9913213999999999E-2</v>
      </c>
      <c r="C1416" s="75">
        <v>5.0680119000000003E-2</v>
      </c>
      <c r="D1416" s="75">
        <v>1.4272475E-2</v>
      </c>
      <c r="E1416" s="75">
        <v>6.3186803E-2</v>
      </c>
      <c r="F1416" s="75">
        <v>1.4942474000000001E-2</v>
      </c>
      <c r="G1416" s="75">
        <v>2.0293366E-2</v>
      </c>
      <c r="H1416" s="75">
        <v>-4.7082483000000001E-2</v>
      </c>
      <c r="I1416" s="75">
        <v>3.4308858999999997E-2</v>
      </c>
      <c r="J1416" s="75">
        <v>4.6660772000000003E-2</v>
      </c>
      <c r="K1416" s="75">
        <v>9.0048655000000005E-2</v>
      </c>
      <c r="L1416" s="75">
        <v>297</v>
      </c>
    </row>
    <row r="1417" spans="2:12" x14ac:dyDescent="0.3">
      <c r="B1417" s="75">
        <v>2.3545752999999999E-2</v>
      </c>
      <c r="C1417" s="75">
        <v>-4.4641636999999998E-2</v>
      </c>
      <c r="D1417" s="75">
        <v>0.11019775</v>
      </c>
      <c r="E1417" s="75">
        <v>6.3186803E-2</v>
      </c>
      <c r="F1417" s="75">
        <v>1.3566521999999999E-2</v>
      </c>
      <c r="G1417" s="75">
        <v>-3.2941871999999997E-2</v>
      </c>
      <c r="H1417" s="75">
        <v>-2.4992657000000001E-2</v>
      </c>
      <c r="I1417" s="75">
        <v>2.0655443999999999E-2</v>
      </c>
      <c r="J1417" s="75">
        <v>9.9240226000000001E-2</v>
      </c>
      <c r="K1417" s="75">
        <v>2.3774943999999999E-2</v>
      </c>
      <c r="L1417" s="75">
        <v>258</v>
      </c>
    </row>
    <row r="1418" spans="2:12" x14ac:dyDescent="0.3">
      <c r="B1418" s="75">
        <v>-3.0942324E-2</v>
      </c>
      <c r="C1418" s="75">
        <v>5.0680119000000003E-2</v>
      </c>
      <c r="D1418" s="75">
        <v>1.33873E-3</v>
      </c>
      <c r="E1418" s="75">
        <v>-5.6706109999999999E-3</v>
      </c>
      <c r="F1418" s="75">
        <v>6.4476776999999999E-2</v>
      </c>
      <c r="G1418" s="75">
        <v>4.9416173000000001E-2</v>
      </c>
      <c r="H1418" s="75">
        <v>-4.7082483000000001E-2</v>
      </c>
      <c r="I1418" s="75">
        <v>0.108111101</v>
      </c>
      <c r="J1418" s="75">
        <v>8.3796765999999995E-2</v>
      </c>
      <c r="K1418" s="75">
        <v>3.0644090000000001E-3</v>
      </c>
      <c r="L1418" s="75">
        <v>229</v>
      </c>
    </row>
    <row r="1419" spans="2:12" x14ac:dyDescent="0.3">
      <c r="B1419" s="75">
        <v>4.8973521999999998E-2</v>
      </c>
      <c r="C1419" s="75">
        <v>5.0680119000000003E-2</v>
      </c>
      <c r="D1419" s="75">
        <v>5.8462769999999997E-2</v>
      </c>
      <c r="E1419" s="75">
        <v>7.0072545E-2</v>
      </c>
      <c r="F1419" s="75">
        <v>1.3566521999999999E-2</v>
      </c>
      <c r="G1419" s="75">
        <v>2.0606514999999999E-2</v>
      </c>
      <c r="H1419" s="75">
        <v>-2.1311019E-2</v>
      </c>
      <c r="I1419" s="75">
        <v>3.4308858999999997E-2</v>
      </c>
      <c r="J1419" s="75">
        <v>2.2004050000000001E-2</v>
      </c>
      <c r="K1419" s="75">
        <v>2.7917050999999998E-2</v>
      </c>
      <c r="L1419" s="75">
        <v>275</v>
      </c>
    </row>
    <row r="1420" spans="2:12" x14ac:dyDescent="0.3">
      <c r="B1420" s="75">
        <v>5.9871136999999998E-2</v>
      </c>
      <c r="C1420" s="75">
        <v>-4.4641636999999998E-2</v>
      </c>
      <c r="D1420" s="75">
        <v>-2.1295323000000001E-2</v>
      </c>
      <c r="E1420" s="75">
        <v>8.7286898000000002E-2</v>
      </c>
      <c r="F1420" s="75">
        <v>4.5213437000000002E-2</v>
      </c>
      <c r="G1420" s="75">
        <v>3.1566710999999997E-2</v>
      </c>
      <c r="H1420" s="75">
        <v>-4.7082483000000001E-2</v>
      </c>
      <c r="I1420" s="75">
        <v>7.1209980000000006E-2</v>
      </c>
      <c r="J1420" s="75">
        <v>7.9121080999999996E-2</v>
      </c>
      <c r="K1420" s="75">
        <v>0.13561183099999999</v>
      </c>
      <c r="L1420" s="75">
        <v>281</v>
      </c>
    </row>
    <row r="1421" spans="2:12" x14ac:dyDescent="0.3">
      <c r="B1421" s="75">
        <v>-5.6370093000000003E-2</v>
      </c>
      <c r="C1421" s="75">
        <v>5.0680119000000003E-2</v>
      </c>
      <c r="D1421" s="75">
        <v>-1.0517202E-2</v>
      </c>
      <c r="E1421" s="75">
        <v>2.5315226E-2</v>
      </c>
      <c r="F1421" s="75">
        <v>2.3198191999999999E-2</v>
      </c>
      <c r="G1421" s="75">
        <v>4.0021719999999997E-2</v>
      </c>
      <c r="H1421" s="75">
        <v>-3.9719207999999999E-2</v>
      </c>
      <c r="I1421" s="75">
        <v>3.4308858999999997E-2</v>
      </c>
      <c r="J1421" s="75">
        <v>2.0612331000000001E-2</v>
      </c>
      <c r="K1421" s="75">
        <v>5.6911798999999999E-2</v>
      </c>
      <c r="L1421" s="75">
        <v>179</v>
      </c>
    </row>
    <row r="1422" spans="2:12" x14ac:dyDescent="0.3">
      <c r="B1422" s="75">
        <v>1.6280676000000001E-2</v>
      </c>
      <c r="C1422" s="75">
        <v>-4.4641636999999998E-2</v>
      </c>
      <c r="D1422" s="75">
        <v>-4.7162812999999998E-2</v>
      </c>
      <c r="E1422" s="75">
        <v>-2.2277400000000002E-3</v>
      </c>
      <c r="F1422" s="75">
        <v>-1.9456346999999999E-2</v>
      </c>
      <c r="G1422" s="75">
        <v>-4.2962622999999998E-2</v>
      </c>
      <c r="H1422" s="75">
        <v>3.3913548000000002E-2</v>
      </c>
      <c r="I1422" s="75">
        <v>-3.9493383E-2</v>
      </c>
      <c r="J1422" s="75">
        <v>2.7367708000000001E-2</v>
      </c>
      <c r="K1422" s="75">
        <v>2.7917050999999998E-2</v>
      </c>
      <c r="L1422" s="75">
        <v>200</v>
      </c>
    </row>
    <row r="1423" spans="2:12" x14ac:dyDescent="0.3">
      <c r="B1423" s="75">
        <v>-4.9105016000000001E-2</v>
      </c>
      <c r="C1423" s="75">
        <v>-4.4641636999999998E-2</v>
      </c>
      <c r="D1423" s="75">
        <v>4.5721670000000002E-3</v>
      </c>
      <c r="E1423" s="75">
        <v>1.1543743E-2</v>
      </c>
      <c r="F1423" s="75">
        <v>-3.7343734000000003E-2</v>
      </c>
      <c r="G1423" s="75">
        <v>-1.8537043E-2</v>
      </c>
      <c r="H1423" s="75">
        <v>-1.7629381E-2</v>
      </c>
      <c r="I1423" s="75">
        <v>-2.5922620000000001E-3</v>
      </c>
      <c r="J1423" s="75">
        <v>-3.9809593999999997E-2</v>
      </c>
      <c r="K1423" s="75">
        <v>-2.1788232000000001E-2</v>
      </c>
      <c r="L1423" s="75">
        <v>200</v>
      </c>
    </row>
    <row r="1424" spans="2:12" x14ac:dyDescent="0.3">
      <c r="B1424" s="75">
        <v>6.3503675999999995E-2</v>
      </c>
      <c r="C1424" s="75">
        <v>-4.4641636999999998E-2</v>
      </c>
      <c r="D1424" s="75">
        <v>1.7505910999999999E-2</v>
      </c>
      <c r="E1424" s="75">
        <v>2.1872355E-2</v>
      </c>
      <c r="F1424" s="75">
        <v>8.0627100000000007E-3</v>
      </c>
      <c r="G1424" s="75">
        <v>2.1545959999999999E-2</v>
      </c>
      <c r="H1424" s="75">
        <v>-3.6037569999999998E-2</v>
      </c>
      <c r="I1424" s="75">
        <v>3.4308858999999997E-2</v>
      </c>
      <c r="J1424" s="75">
        <v>1.9908420999999999E-2</v>
      </c>
      <c r="K1424" s="75">
        <v>1.1348623E-2</v>
      </c>
      <c r="L1424" s="75">
        <v>173</v>
      </c>
    </row>
    <row r="1425" spans="2:12" x14ac:dyDescent="0.3">
      <c r="B1425" s="75">
        <v>4.8973521999999998E-2</v>
      </c>
      <c r="C1425" s="75">
        <v>5.0680119000000003E-2</v>
      </c>
      <c r="D1425" s="75">
        <v>8.1096823999999998E-2</v>
      </c>
      <c r="E1425" s="75">
        <v>2.1872355E-2</v>
      </c>
      <c r="F1425" s="75">
        <v>4.3837485000000002E-2</v>
      </c>
      <c r="G1425" s="75">
        <v>6.4134151E-2</v>
      </c>
      <c r="H1425" s="75">
        <v>-5.4445759000000003E-2</v>
      </c>
      <c r="I1425" s="75">
        <v>7.1209980000000006E-2</v>
      </c>
      <c r="J1425" s="75">
        <v>3.2433226000000002E-2</v>
      </c>
      <c r="K1425" s="75">
        <v>4.8627585000000001E-2</v>
      </c>
      <c r="L1425" s="75">
        <v>180</v>
      </c>
    </row>
    <row r="1426" spans="2:12" x14ac:dyDescent="0.3">
      <c r="B1426" s="75">
        <v>5.3830600000000003E-3</v>
      </c>
      <c r="C1426" s="75">
        <v>5.0680119000000003E-2</v>
      </c>
      <c r="D1426" s="75">
        <v>3.4750904999999999E-2</v>
      </c>
      <c r="E1426" s="75">
        <v>-1.0801160000000001E-3</v>
      </c>
      <c r="F1426" s="75">
        <v>0.15253775999999999</v>
      </c>
      <c r="G1426" s="75">
        <v>0.19878799</v>
      </c>
      <c r="H1426" s="75">
        <v>-6.1809034999999998E-2</v>
      </c>
      <c r="I1426" s="75">
        <v>0.185234443</v>
      </c>
      <c r="J1426" s="75">
        <v>1.5566844999999999E-2</v>
      </c>
      <c r="K1426" s="75">
        <v>7.3480226999999995E-2</v>
      </c>
      <c r="L1426" s="75">
        <v>84</v>
      </c>
    </row>
    <row r="1427" spans="2:12" x14ac:dyDescent="0.3">
      <c r="B1427" s="75">
        <v>-5.514555E-3</v>
      </c>
      <c r="C1427" s="75">
        <v>-4.4641636999999998E-2</v>
      </c>
      <c r="D1427" s="75">
        <v>2.3972784E-2</v>
      </c>
      <c r="E1427" s="75">
        <v>8.1008720000000003E-3</v>
      </c>
      <c r="F1427" s="75">
        <v>-3.4591827999999998E-2</v>
      </c>
      <c r="G1427" s="75">
        <v>-3.8891692999999998E-2</v>
      </c>
      <c r="H1427" s="75">
        <v>2.2868634999999998E-2</v>
      </c>
      <c r="I1427" s="75">
        <v>-3.9493383E-2</v>
      </c>
      <c r="J1427" s="75">
        <v>-1.5998268E-2</v>
      </c>
      <c r="K1427" s="75">
        <v>-1.3504018E-2</v>
      </c>
      <c r="L1427" s="75">
        <v>121</v>
      </c>
    </row>
    <row r="1428" spans="2:12" x14ac:dyDescent="0.3">
      <c r="B1428" s="75">
        <v>-5.514555E-3</v>
      </c>
      <c r="C1428" s="75">
        <v>5.0680119000000003E-2</v>
      </c>
      <c r="D1428" s="75">
        <v>-8.3615779999999997E-3</v>
      </c>
      <c r="E1428" s="75">
        <v>-2.2277400000000002E-3</v>
      </c>
      <c r="F1428" s="75">
        <v>-3.3215875999999998E-2</v>
      </c>
      <c r="G1428" s="75">
        <v>-6.3630421000000006E-2</v>
      </c>
      <c r="H1428" s="75">
        <v>-3.6037569999999998E-2</v>
      </c>
      <c r="I1428" s="75">
        <v>-2.5922620000000001E-3</v>
      </c>
      <c r="J1428" s="75">
        <v>8.0585463999999996E-2</v>
      </c>
      <c r="K1428" s="75">
        <v>7.2065159999999996E-3</v>
      </c>
      <c r="L1428" s="75">
        <v>161</v>
      </c>
    </row>
    <row r="1429" spans="2:12" x14ac:dyDescent="0.3">
      <c r="B1429" s="75">
        <v>-8.9062938999999994E-2</v>
      </c>
      <c r="C1429" s="75">
        <v>-4.4641636999999998E-2</v>
      </c>
      <c r="D1429" s="75">
        <v>-6.1174369999999999E-2</v>
      </c>
      <c r="E1429" s="75">
        <v>-2.6327835000000001E-2</v>
      </c>
      <c r="F1429" s="75">
        <v>-5.5231121000000001E-2</v>
      </c>
      <c r="G1429" s="75">
        <v>-5.4549116000000002E-2</v>
      </c>
      <c r="H1429" s="75">
        <v>4.1276823999999997E-2</v>
      </c>
      <c r="I1429" s="75">
        <v>-7.6394504000000002E-2</v>
      </c>
      <c r="J1429" s="75">
        <v>-9.3935645999999998E-2</v>
      </c>
      <c r="K1429" s="75">
        <v>-5.4925086999999997E-2</v>
      </c>
      <c r="L1429" s="75">
        <v>99</v>
      </c>
    </row>
    <row r="1430" spans="2:12" x14ac:dyDescent="0.3">
      <c r="B1430" s="75">
        <v>3.4443368000000002E-2</v>
      </c>
      <c r="C1430" s="75">
        <v>5.0680119000000003E-2</v>
      </c>
      <c r="D1430" s="75">
        <v>-1.8947059999999999E-3</v>
      </c>
      <c r="E1430" s="75">
        <v>-1.2556352E-2</v>
      </c>
      <c r="F1430" s="75">
        <v>3.8333672999999999E-2</v>
      </c>
      <c r="G1430" s="75">
        <v>1.3717249000000001E-2</v>
      </c>
      <c r="H1430" s="75">
        <v>7.8093202E-2</v>
      </c>
      <c r="I1430" s="75">
        <v>-3.9493383E-2</v>
      </c>
      <c r="J1430" s="75">
        <v>4.5518900000000003E-3</v>
      </c>
      <c r="K1430" s="75">
        <v>-9.6346157000000002E-2</v>
      </c>
      <c r="L1430" s="75">
        <v>109</v>
      </c>
    </row>
    <row r="1431" spans="2:12" x14ac:dyDescent="0.3">
      <c r="B1431" s="75">
        <v>-5.2737554999999998E-2</v>
      </c>
      <c r="C1431" s="75">
        <v>-4.4641636999999998E-2</v>
      </c>
      <c r="D1431" s="75">
        <v>-6.2252182000000003E-2</v>
      </c>
      <c r="E1431" s="75">
        <v>-2.6327835000000001E-2</v>
      </c>
      <c r="F1431" s="75">
        <v>-5.6968180000000002E-3</v>
      </c>
      <c r="G1431" s="75">
        <v>-5.0716590000000001E-3</v>
      </c>
      <c r="H1431" s="75">
        <v>3.0231910000000001E-2</v>
      </c>
      <c r="I1431" s="75">
        <v>-3.9493383E-2</v>
      </c>
      <c r="J1431" s="75">
        <v>-3.0751210000000001E-2</v>
      </c>
      <c r="K1431" s="75">
        <v>-7.1493514999999994E-2</v>
      </c>
      <c r="L1431" s="75">
        <v>115</v>
      </c>
    </row>
    <row r="1432" spans="2:12" x14ac:dyDescent="0.3">
      <c r="B1432" s="75">
        <v>9.0155989999999991E-3</v>
      </c>
      <c r="C1432" s="75">
        <v>-4.4641636999999998E-2</v>
      </c>
      <c r="D1432" s="75">
        <v>1.6428099000000002E-2</v>
      </c>
      <c r="E1432" s="75">
        <v>4.6580019999999996E-3</v>
      </c>
      <c r="F1432" s="75">
        <v>9.4386629999999999E-3</v>
      </c>
      <c r="G1432" s="75">
        <v>1.0585763999999999E-2</v>
      </c>
      <c r="H1432" s="75">
        <v>-2.8674293999999999E-2</v>
      </c>
      <c r="I1432" s="75">
        <v>3.4308858999999997E-2</v>
      </c>
      <c r="J1432" s="75">
        <v>3.8968365999999997E-2</v>
      </c>
      <c r="K1432" s="75">
        <v>0.11904340300000001</v>
      </c>
      <c r="L1432" s="75">
        <v>268</v>
      </c>
    </row>
    <row r="1433" spans="2:12" x14ac:dyDescent="0.3">
      <c r="B1433" s="75">
        <v>-6.3635170000000005E-2</v>
      </c>
      <c r="C1433" s="75">
        <v>5.0680119000000003E-2</v>
      </c>
      <c r="D1433" s="75">
        <v>9.6186193000000003E-2</v>
      </c>
      <c r="E1433" s="75">
        <v>0.104501252</v>
      </c>
      <c r="F1433" s="75">
        <v>-2.944913E-3</v>
      </c>
      <c r="G1433" s="75">
        <v>-4.758511E-3</v>
      </c>
      <c r="H1433" s="75">
        <v>-6.5844679999999996E-3</v>
      </c>
      <c r="I1433" s="75">
        <v>-2.5922620000000001E-3</v>
      </c>
      <c r="J1433" s="75">
        <v>2.2692022999999999E-2</v>
      </c>
      <c r="K1433" s="75">
        <v>7.3480226999999995E-2</v>
      </c>
      <c r="L1433" s="75">
        <v>274</v>
      </c>
    </row>
    <row r="1434" spans="2:12" x14ac:dyDescent="0.3">
      <c r="B1434" s="75">
        <v>-9.6328016000000002E-2</v>
      </c>
      <c r="C1434" s="75">
        <v>-4.4641636999999998E-2</v>
      </c>
      <c r="D1434" s="75">
        <v>-6.9796865999999999E-2</v>
      </c>
      <c r="E1434" s="75">
        <v>-6.7642282999999997E-2</v>
      </c>
      <c r="F1434" s="75">
        <v>-1.9456346999999999E-2</v>
      </c>
      <c r="G1434" s="75">
        <v>-1.0708331E-2</v>
      </c>
      <c r="H1434" s="75">
        <v>1.5505359E-2</v>
      </c>
      <c r="I1434" s="75">
        <v>-3.9493383E-2</v>
      </c>
      <c r="J1434" s="75">
        <v>-4.6879483E-2</v>
      </c>
      <c r="K1434" s="75">
        <v>-7.9777729000000006E-2</v>
      </c>
      <c r="L1434" s="75">
        <v>158</v>
      </c>
    </row>
    <row r="1435" spans="2:12" x14ac:dyDescent="0.3">
      <c r="B1435" s="75">
        <v>1.6280676000000001E-2</v>
      </c>
      <c r="C1435" s="75">
        <v>5.0680119000000003E-2</v>
      </c>
      <c r="D1435" s="75">
        <v>-2.1295323000000001E-2</v>
      </c>
      <c r="E1435" s="75">
        <v>-9.1134809999999997E-3</v>
      </c>
      <c r="F1435" s="75">
        <v>3.4205814000000001E-2</v>
      </c>
      <c r="G1435" s="75">
        <v>4.7850430999999999E-2</v>
      </c>
      <c r="H1435" s="75">
        <v>7.7880799999999997E-4</v>
      </c>
      <c r="I1435" s="75">
        <v>-2.5922620000000001E-3</v>
      </c>
      <c r="J1435" s="75">
        <v>-1.2907942E-2</v>
      </c>
      <c r="K1435" s="75">
        <v>2.3774943999999999E-2</v>
      </c>
      <c r="L1435" s="75">
        <v>107</v>
      </c>
    </row>
    <row r="1436" spans="2:12" x14ac:dyDescent="0.3">
      <c r="B1436" s="75">
        <v>-4.1839939E-2</v>
      </c>
      <c r="C1436" s="75">
        <v>5.0680119000000003E-2</v>
      </c>
      <c r="D1436" s="75">
        <v>-5.3629685000000003E-2</v>
      </c>
      <c r="E1436" s="75">
        <v>-4.0099317000000002E-2</v>
      </c>
      <c r="F1436" s="75">
        <v>-8.4126131000000007E-2</v>
      </c>
      <c r="G1436" s="75">
        <v>-7.1772280999999993E-2</v>
      </c>
      <c r="H1436" s="75">
        <v>-2.9028299999999999E-3</v>
      </c>
      <c r="I1436" s="75">
        <v>-3.9493383E-2</v>
      </c>
      <c r="J1436" s="75">
        <v>-7.2128454999999994E-2</v>
      </c>
      <c r="K1436" s="75">
        <v>-3.0072445999999999E-2</v>
      </c>
      <c r="L1436" s="75">
        <v>83</v>
      </c>
    </row>
    <row r="1437" spans="2:12" x14ac:dyDescent="0.3">
      <c r="B1437" s="75">
        <v>-7.4532786000000004E-2</v>
      </c>
      <c r="C1437" s="75">
        <v>-4.4641636999999998E-2</v>
      </c>
      <c r="D1437" s="75">
        <v>4.3373400999999999E-2</v>
      </c>
      <c r="E1437" s="75">
        <v>-3.3213576000000002E-2</v>
      </c>
      <c r="F1437" s="75">
        <v>1.2190569E-2</v>
      </c>
      <c r="G1437" s="75">
        <v>2.5186499999999999E-4</v>
      </c>
      <c r="H1437" s="75">
        <v>6.3366650999999996E-2</v>
      </c>
      <c r="I1437" s="75">
        <v>-3.9493383E-2</v>
      </c>
      <c r="J1437" s="75">
        <v>-2.7128645999999999E-2</v>
      </c>
      <c r="K1437" s="75">
        <v>-4.6640873999999999E-2</v>
      </c>
      <c r="L1437" s="75">
        <v>103</v>
      </c>
    </row>
    <row r="1438" spans="2:12" x14ac:dyDescent="0.3">
      <c r="B1438" s="75">
        <v>-5.514555E-3</v>
      </c>
      <c r="C1438" s="75">
        <v>-4.4641636999999998E-2</v>
      </c>
      <c r="D1438" s="75">
        <v>5.6307146000000002E-2</v>
      </c>
      <c r="E1438" s="75">
        <v>-3.6656447000000002E-2</v>
      </c>
      <c r="F1438" s="75">
        <v>-4.8351356999999998E-2</v>
      </c>
      <c r="G1438" s="75">
        <v>-4.2962622999999998E-2</v>
      </c>
      <c r="H1438" s="75">
        <v>-7.2853948000000002E-2</v>
      </c>
      <c r="I1438" s="75">
        <v>3.7998970999999999E-2</v>
      </c>
      <c r="J1438" s="75">
        <v>5.0781513E-2</v>
      </c>
      <c r="K1438" s="75">
        <v>5.6911798999999999E-2</v>
      </c>
      <c r="L1438" s="75">
        <v>272</v>
      </c>
    </row>
    <row r="1439" spans="2:12" x14ac:dyDescent="0.3">
      <c r="B1439" s="75">
        <v>-9.2695477999999998E-2</v>
      </c>
      <c r="C1439" s="75">
        <v>-4.4641636999999998E-2</v>
      </c>
      <c r="D1439" s="75">
        <v>-8.1652798999999998E-2</v>
      </c>
      <c r="E1439" s="75">
        <v>-5.7313670999999997E-2</v>
      </c>
      <c r="F1439" s="75">
        <v>-6.0734932999999998E-2</v>
      </c>
      <c r="G1439" s="75">
        <v>-6.8014500000000006E-2</v>
      </c>
      <c r="H1439" s="75">
        <v>4.8640098999999999E-2</v>
      </c>
      <c r="I1439" s="75">
        <v>-7.6394504000000002E-2</v>
      </c>
      <c r="J1439" s="75">
        <v>-6.6488147999999997E-2</v>
      </c>
      <c r="K1439" s="75">
        <v>-2.1788232000000001E-2</v>
      </c>
      <c r="L1439" s="75">
        <v>85</v>
      </c>
    </row>
    <row r="1440" spans="2:12" x14ac:dyDescent="0.3">
      <c r="B1440" s="75">
        <v>5.3830600000000003E-3</v>
      </c>
      <c r="C1440" s="75">
        <v>-4.4641636999999998E-2</v>
      </c>
      <c r="D1440" s="75">
        <v>4.9840273999999997E-2</v>
      </c>
      <c r="E1440" s="75">
        <v>9.7615510000000003E-2</v>
      </c>
      <c r="F1440" s="75">
        <v>-1.5328487999999999E-2</v>
      </c>
      <c r="G1440" s="75">
        <v>-1.6345004E-2</v>
      </c>
      <c r="H1440" s="75">
        <v>-6.5844679999999996E-3</v>
      </c>
      <c r="I1440" s="75">
        <v>-2.5922620000000001E-3</v>
      </c>
      <c r="J1440" s="75">
        <v>1.7037132E-2</v>
      </c>
      <c r="K1440" s="75">
        <v>-1.3504018E-2</v>
      </c>
      <c r="L1440" s="75">
        <v>280</v>
      </c>
    </row>
    <row r="1441" spans="2:12" x14ac:dyDescent="0.3">
      <c r="B1441" s="75">
        <v>3.4443368000000002E-2</v>
      </c>
      <c r="C1441" s="75">
        <v>5.0680119000000003E-2</v>
      </c>
      <c r="D1441" s="75">
        <v>0.11127556199999999</v>
      </c>
      <c r="E1441" s="75">
        <v>7.6958286000000001E-2</v>
      </c>
      <c r="F1441" s="75">
        <v>-3.1839922999999999E-2</v>
      </c>
      <c r="G1441" s="75">
        <v>-3.3881317000000001E-2</v>
      </c>
      <c r="H1441" s="75">
        <v>-2.1311019E-2</v>
      </c>
      <c r="I1441" s="75">
        <v>-2.5922620000000001E-3</v>
      </c>
      <c r="J1441" s="75">
        <v>2.8016507E-2</v>
      </c>
      <c r="K1441" s="75">
        <v>7.3480226999999995E-2</v>
      </c>
      <c r="L1441" s="75">
        <v>336</v>
      </c>
    </row>
    <row r="1442" spans="2:12" x14ac:dyDescent="0.3">
      <c r="B1442" s="75">
        <v>2.3545752999999999E-2</v>
      </c>
      <c r="C1442" s="75">
        <v>-4.4641636999999998E-2</v>
      </c>
      <c r="D1442" s="75">
        <v>6.1696207000000003E-2</v>
      </c>
      <c r="E1442" s="75">
        <v>5.2858190999999999E-2</v>
      </c>
      <c r="F1442" s="75">
        <v>-3.4591827999999998E-2</v>
      </c>
      <c r="G1442" s="75">
        <v>-4.8912443999999999E-2</v>
      </c>
      <c r="H1442" s="75">
        <v>-2.8674293999999999E-2</v>
      </c>
      <c r="I1442" s="75">
        <v>-2.5922620000000001E-3</v>
      </c>
      <c r="J1442" s="75">
        <v>5.4724003E-2</v>
      </c>
      <c r="K1442" s="75">
        <v>-5.2198039999999998E-3</v>
      </c>
      <c r="L1442" s="75">
        <v>281</v>
      </c>
    </row>
    <row r="1443" spans="2:12" x14ac:dyDescent="0.3">
      <c r="B1443" s="75">
        <v>4.1708444999999997E-2</v>
      </c>
      <c r="C1443" s="75">
        <v>5.0680119000000003E-2</v>
      </c>
      <c r="D1443" s="75">
        <v>1.4272475E-2</v>
      </c>
      <c r="E1443" s="75">
        <v>4.2529578999999998E-2</v>
      </c>
      <c r="F1443" s="75">
        <v>-3.046397E-2</v>
      </c>
      <c r="G1443" s="75">
        <v>-1.313877E-3</v>
      </c>
      <c r="H1443" s="75">
        <v>-4.3400846E-2</v>
      </c>
      <c r="I1443" s="75">
        <v>-2.5922620000000001E-3</v>
      </c>
      <c r="J1443" s="75">
        <v>-3.3248787000000002E-2</v>
      </c>
      <c r="K1443" s="75">
        <v>1.5490729999999999E-2</v>
      </c>
      <c r="L1443" s="75">
        <v>118</v>
      </c>
    </row>
    <row r="1444" spans="2:12" x14ac:dyDescent="0.3">
      <c r="B1444" s="75">
        <v>-2.7309785999999999E-2</v>
      </c>
      <c r="C1444" s="75">
        <v>-4.4641636999999998E-2</v>
      </c>
      <c r="D1444" s="75">
        <v>4.7684650000000002E-2</v>
      </c>
      <c r="E1444" s="75">
        <v>-4.6985059000000003E-2</v>
      </c>
      <c r="F1444" s="75">
        <v>3.4205814000000001E-2</v>
      </c>
      <c r="G1444" s="75">
        <v>5.7244885000000002E-2</v>
      </c>
      <c r="H1444" s="75">
        <v>-8.0217224000000004E-2</v>
      </c>
      <c r="I1444" s="75">
        <v>0.13025177299999999</v>
      </c>
      <c r="J1444" s="75">
        <v>4.5066167999999997E-2</v>
      </c>
      <c r="K1444" s="75">
        <v>0.13146972400000001</v>
      </c>
      <c r="L1444" s="75">
        <v>317</v>
      </c>
    </row>
    <row r="1445" spans="2:12" x14ac:dyDescent="0.3">
      <c r="B1445" s="75">
        <v>4.1708444999999997E-2</v>
      </c>
      <c r="C1445" s="75">
        <v>5.0680119000000003E-2</v>
      </c>
      <c r="D1445" s="75">
        <v>1.2116851E-2</v>
      </c>
      <c r="E1445" s="75">
        <v>3.9086707999999998E-2</v>
      </c>
      <c r="F1445" s="75">
        <v>5.4845106999999997E-2</v>
      </c>
      <c r="G1445" s="75">
        <v>4.4405798000000003E-2</v>
      </c>
      <c r="H1445" s="75">
        <v>4.4604459999999999E-3</v>
      </c>
      <c r="I1445" s="75">
        <v>-2.5922620000000001E-3</v>
      </c>
      <c r="J1445" s="75">
        <v>4.5600808E-2</v>
      </c>
      <c r="K1445" s="75">
        <v>-1.077698E-3</v>
      </c>
      <c r="L1445" s="75">
        <v>235</v>
      </c>
    </row>
    <row r="1446" spans="2:12" x14ac:dyDescent="0.3">
      <c r="B1446" s="75">
        <v>-3.0942324E-2</v>
      </c>
      <c r="C1446" s="75">
        <v>-4.4641636999999998E-2</v>
      </c>
      <c r="D1446" s="75">
        <v>5.6499790000000003E-3</v>
      </c>
      <c r="E1446" s="75">
        <v>-9.1134809999999997E-3</v>
      </c>
      <c r="F1446" s="75">
        <v>1.9070332999999998E-2</v>
      </c>
      <c r="G1446" s="75">
        <v>6.8279830000000001E-3</v>
      </c>
      <c r="H1446" s="75">
        <v>7.4411563999999999E-2</v>
      </c>
      <c r="I1446" s="75">
        <v>-3.9493383E-2</v>
      </c>
      <c r="J1446" s="75">
        <v>-4.1180385E-2</v>
      </c>
      <c r="K1446" s="75">
        <v>-4.2498767E-2</v>
      </c>
      <c r="L1446" s="75">
        <v>60</v>
      </c>
    </row>
    <row r="1447" spans="2:12" x14ac:dyDescent="0.3">
      <c r="B1447" s="75">
        <v>3.0810830000000001E-2</v>
      </c>
      <c r="C1447" s="75">
        <v>5.0680119000000003E-2</v>
      </c>
      <c r="D1447" s="75">
        <v>4.6606836999999998E-2</v>
      </c>
      <c r="E1447" s="75">
        <v>-1.5999223E-2</v>
      </c>
      <c r="F1447" s="75">
        <v>2.0446286000000001E-2</v>
      </c>
      <c r="G1447" s="75">
        <v>5.0668767000000003E-2</v>
      </c>
      <c r="H1447" s="75">
        <v>-5.8127396999999997E-2</v>
      </c>
      <c r="I1447" s="75">
        <v>7.1209980000000006E-2</v>
      </c>
      <c r="J1447" s="75">
        <v>6.2093160000000003E-3</v>
      </c>
      <c r="K1447" s="75">
        <v>7.2065159999999996E-3</v>
      </c>
      <c r="L1447" s="75">
        <v>174</v>
      </c>
    </row>
    <row r="1448" spans="2:12" x14ac:dyDescent="0.3">
      <c r="B1448" s="75">
        <v>-4.1839939E-2</v>
      </c>
      <c r="C1448" s="75">
        <v>-4.4641636999999998E-2</v>
      </c>
      <c r="D1448" s="75">
        <v>0.12852055500000001</v>
      </c>
      <c r="E1448" s="75">
        <v>6.3186803E-2</v>
      </c>
      <c r="F1448" s="75">
        <v>-3.3215875999999998E-2</v>
      </c>
      <c r="G1448" s="75">
        <v>-3.2628723999999998E-2</v>
      </c>
      <c r="H1448" s="75">
        <v>1.1823721000000001E-2</v>
      </c>
      <c r="I1448" s="75">
        <v>-3.9493383E-2</v>
      </c>
      <c r="J1448" s="75">
        <v>-1.5998268E-2</v>
      </c>
      <c r="K1448" s="75">
        <v>-5.0782979999999998E-2</v>
      </c>
      <c r="L1448" s="75">
        <v>259</v>
      </c>
    </row>
    <row r="1449" spans="2:12" x14ac:dyDescent="0.3">
      <c r="B1449" s="75">
        <v>-3.0942324E-2</v>
      </c>
      <c r="C1449" s="75">
        <v>5.0680119000000003E-2</v>
      </c>
      <c r="D1449" s="75">
        <v>5.9540582000000002E-2</v>
      </c>
      <c r="E1449" s="75">
        <v>1.2151309999999999E-3</v>
      </c>
      <c r="F1449" s="75">
        <v>1.2190569E-2</v>
      </c>
      <c r="G1449" s="75">
        <v>3.1566710999999997E-2</v>
      </c>
      <c r="H1449" s="75">
        <v>-4.3400846E-2</v>
      </c>
      <c r="I1449" s="75">
        <v>3.4308858999999997E-2</v>
      </c>
      <c r="J1449" s="75">
        <v>1.4822711000000001E-2</v>
      </c>
      <c r="K1449" s="75">
        <v>7.2065159999999996E-3</v>
      </c>
      <c r="L1449" s="75">
        <v>178</v>
      </c>
    </row>
    <row r="1450" spans="2:12" x14ac:dyDescent="0.3">
      <c r="B1450" s="75">
        <v>-5.6370093000000003E-2</v>
      </c>
      <c r="C1450" s="75">
        <v>-4.4641636999999998E-2</v>
      </c>
      <c r="D1450" s="75">
        <v>9.2952756999999997E-2</v>
      </c>
      <c r="E1450" s="75">
        <v>-1.9442093000000001E-2</v>
      </c>
      <c r="F1450" s="75">
        <v>1.4942474000000001E-2</v>
      </c>
      <c r="G1450" s="75">
        <v>2.3424851E-2</v>
      </c>
      <c r="H1450" s="75">
        <v>-2.8674293999999999E-2</v>
      </c>
      <c r="I1450" s="75">
        <v>2.5452590000000001E-2</v>
      </c>
      <c r="J1450" s="75">
        <v>2.6056090000000001E-2</v>
      </c>
      <c r="K1450" s="75">
        <v>4.0343372000000002E-2</v>
      </c>
      <c r="L1450" s="75">
        <v>128</v>
      </c>
    </row>
    <row r="1451" spans="2:12" x14ac:dyDescent="0.3">
      <c r="B1451" s="75">
        <v>-6.0002632E-2</v>
      </c>
      <c r="C1451" s="75">
        <v>5.0680119000000003E-2</v>
      </c>
      <c r="D1451" s="75">
        <v>1.5350287000000001E-2</v>
      </c>
      <c r="E1451" s="75">
        <v>-1.9442093000000001E-2</v>
      </c>
      <c r="F1451" s="75">
        <v>3.6957719999999999E-2</v>
      </c>
      <c r="G1451" s="75">
        <v>4.8163579999999998E-2</v>
      </c>
      <c r="H1451" s="75">
        <v>1.9186997000000001E-2</v>
      </c>
      <c r="I1451" s="75">
        <v>-2.5922620000000001E-3</v>
      </c>
      <c r="J1451" s="75">
        <v>-3.0751210000000001E-2</v>
      </c>
      <c r="K1451" s="75">
        <v>-1.077698E-3</v>
      </c>
      <c r="L1451" s="75">
        <v>96</v>
      </c>
    </row>
    <row r="1452" spans="2:12" x14ac:dyDescent="0.3">
      <c r="B1452" s="75">
        <v>-4.9105016000000001E-2</v>
      </c>
      <c r="C1452" s="75">
        <v>5.0680119000000003E-2</v>
      </c>
      <c r="D1452" s="75">
        <v>-5.1281419999999996E-3</v>
      </c>
      <c r="E1452" s="75">
        <v>-4.6985059000000003E-2</v>
      </c>
      <c r="F1452" s="75">
        <v>-2.0832300000000002E-2</v>
      </c>
      <c r="G1452" s="75">
        <v>-2.0415934E-2</v>
      </c>
      <c r="H1452" s="75">
        <v>-6.9172310000000001E-2</v>
      </c>
      <c r="I1452" s="75">
        <v>7.1209980000000006E-2</v>
      </c>
      <c r="J1452" s="75">
        <v>6.1237908000000001E-2</v>
      </c>
      <c r="K1452" s="75">
        <v>-3.8356660000000001E-2</v>
      </c>
      <c r="L1452" s="75">
        <v>126</v>
      </c>
    </row>
    <row r="1453" spans="2:12" x14ac:dyDescent="0.3">
      <c r="B1453" s="75">
        <v>2.3545752999999999E-2</v>
      </c>
      <c r="C1453" s="75">
        <v>-4.4641636999999998E-2</v>
      </c>
      <c r="D1453" s="75">
        <v>7.0318702999999996E-2</v>
      </c>
      <c r="E1453" s="75">
        <v>2.5315226E-2</v>
      </c>
      <c r="F1453" s="75">
        <v>-3.4591827999999998E-2</v>
      </c>
      <c r="G1453" s="75">
        <v>-1.4466112999999999E-2</v>
      </c>
      <c r="H1453" s="75">
        <v>-3.2355931999999997E-2</v>
      </c>
      <c r="I1453" s="75">
        <v>-2.5922620000000001E-3</v>
      </c>
      <c r="J1453" s="75">
        <v>-1.9197048000000001E-2</v>
      </c>
      <c r="K1453" s="75">
        <v>-9.3619110000000005E-3</v>
      </c>
      <c r="L1453" s="75">
        <v>288</v>
      </c>
    </row>
    <row r="1454" spans="2:12" x14ac:dyDescent="0.3">
      <c r="B1454" s="75">
        <v>1.750522E-3</v>
      </c>
      <c r="C1454" s="75">
        <v>-4.4641636999999998E-2</v>
      </c>
      <c r="D1454" s="75">
        <v>-4.0503300000000004E-3</v>
      </c>
      <c r="E1454" s="75">
        <v>-5.6706109999999999E-3</v>
      </c>
      <c r="F1454" s="75">
        <v>-8.4487239999999995E-3</v>
      </c>
      <c r="G1454" s="75">
        <v>-2.3860566999999999E-2</v>
      </c>
      <c r="H1454" s="75">
        <v>5.2321737E-2</v>
      </c>
      <c r="I1454" s="75">
        <v>-3.9493383E-2</v>
      </c>
      <c r="J1454" s="75">
        <v>-8.9440189999999992E-3</v>
      </c>
      <c r="K1454" s="75">
        <v>-1.3504018E-2</v>
      </c>
      <c r="L1454" s="75">
        <v>88</v>
      </c>
    </row>
    <row r="1455" spans="2:12" x14ac:dyDescent="0.3">
      <c r="B1455" s="75">
        <v>-3.4574862999999997E-2</v>
      </c>
      <c r="C1455" s="75">
        <v>5.0680119000000003E-2</v>
      </c>
      <c r="D1455" s="75">
        <v>-8.1689399999999998E-4</v>
      </c>
      <c r="E1455" s="75">
        <v>7.0072545E-2</v>
      </c>
      <c r="F1455" s="75">
        <v>3.9709625999999998E-2</v>
      </c>
      <c r="G1455" s="75">
        <v>6.6952487000000005E-2</v>
      </c>
      <c r="H1455" s="75">
        <v>-6.5490672E-2</v>
      </c>
      <c r="I1455" s="75">
        <v>0.108111101</v>
      </c>
      <c r="J1455" s="75">
        <v>2.6714258000000001E-2</v>
      </c>
      <c r="K1455" s="75">
        <v>7.3480226999999995E-2</v>
      </c>
      <c r="L1455" s="75">
        <v>292</v>
      </c>
    </row>
    <row r="1456" spans="2:12" x14ac:dyDescent="0.3">
      <c r="B1456" s="75">
        <v>4.1708444999999997E-2</v>
      </c>
      <c r="C1456" s="75">
        <v>5.0680119000000003E-2</v>
      </c>
      <c r="D1456" s="75">
        <v>-4.3929376999999999E-2</v>
      </c>
      <c r="E1456" s="75">
        <v>6.3186803E-2</v>
      </c>
      <c r="F1456" s="75">
        <v>-4.3208659999999996E-3</v>
      </c>
      <c r="G1456" s="75">
        <v>1.6222436E-2</v>
      </c>
      <c r="H1456" s="75">
        <v>-1.3947743E-2</v>
      </c>
      <c r="I1456" s="75">
        <v>-2.5922620000000001E-3</v>
      </c>
      <c r="J1456" s="75">
        <v>-3.4523715000000003E-2</v>
      </c>
      <c r="K1456" s="75">
        <v>1.1348623E-2</v>
      </c>
      <c r="L1456" s="75">
        <v>71</v>
      </c>
    </row>
    <row r="1457" spans="2:12" x14ac:dyDescent="0.3">
      <c r="B1457" s="75">
        <v>6.7136214E-2</v>
      </c>
      <c r="C1457" s="75">
        <v>5.0680119000000003E-2</v>
      </c>
      <c r="D1457" s="75">
        <v>2.0739348000000001E-2</v>
      </c>
      <c r="E1457" s="75">
        <v>-5.6706109999999999E-3</v>
      </c>
      <c r="F1457" s="75">
        <v>2.0446286000000001E-2</v>
      </c>
      <c r="G1457" s="75">
        <v>2.6243187000000001E-2</v>
      </c>
      <c r="H1457" s="75">
        <v>-2.9028299999999999E-3</v>
      </c>
      <c r="I1457" s="75">
        <v>-2.5922620000000001E-3</v>
      </c>
      <c r="J1457" s="75">
        <v>8.6402830000000003E-3</v>
      </c>
      <c r="K1457" s="75">
        <v>3.0644090000000001E-3</v>
      </c>
      <c r="L1457" s="75">
        <v>197</v>
      </c>
    </row>
    <row r="1458" spans="2:12" x14ac:dyDescent="0.3">
      <c r="B1458" s="75">
        <v>-2.7309785999999999E-2</v>
      </c>
      <c r="C1458" s="75">
        <v>5.0680119000000003E-2</v>
      </c>
      <c r="D1458" s="75">
        <v>6.0618393999999999E-2</v>
      </c>
      <c r="E1458" s="75">
        <v>4.9415320999999998E-2</v>
      </c>
      <c r="F1458" s="75">
        <v>8.5116070000000002E-2</v>
      </c>
      <c r="G1458" s="75">
        <v>8.6367691999999996E-2</v>
      </c>
      <c r="H1458" s="75">
        <v>-2.9028299999999999E-3</v>
      </c>
      <c r="I1458" s="75">
        <v>3.4308858999999997E-2</v>
      </c>
      <c r="J1458" s="75">
        <v>3.7814478999999998E-2</v>
      </c>
      <c r="K1458" s="75">
        <v>4.8627585000000001E-2</v>
      </c>
      <c r="L1458" s="75">
        <v>186</v>
      </c>
    </row>
    <row r="1459" spans="2:12" x14ac:dyDescent="0.3">
      <c r="B1459" s="75">
        <v>-1.641217E-2</v>
      </c>
      <c r="C1459" s="75">
        <v>-4.4641636999999998E-2</v>
      </c>
      <c r="D1459" s="75">
        <v>-1.0517202E-2</v>
      </c>
      <c r="E1459" s="75">
        <v>1.2151309999999999E-3</v>
      </c>
      <c r="F1459" s="75">
        <v>-3.7343734000000003E-2</v>
      </c>
      <c r="G1459" s="75">
        <v>-3.5760208000000002E-2</v>
      </c>
      <c r="H1459" s="75">
        <v>1.1823721000000001E-2</v>
      </c>
      <c r="I1459" s="75">
        <v>-3.9493383E-2</v>
      </c>
      <c r="J1459" s="75">
        <v>-2.1393681000000001E-2</v>
      </c>
      <c r="K1459" s="75">
        <v>-3.4214553000000002E-2</v>
      </c>
      <c r="L1459" s="75">
        <v>25</v>
      </c>
    </row>
    <row r="1460" spans="2:12" x14ac:dyDescent="0.3">
      <c r="B1460" s="75">
        <v>-1.8820169999999999E-3</v>
      </c>
      <c r="C1460" s="75">
        <v>5.0680119000000003E-2</v>
      </c>
      <c r="D1460" s="75">
        <v>-3.3151255999999997E-2</v>
      </c>
      <c r="E1460" s="75">
        <v>-1.829447E-2</v>
      </c>
      <c r="F1460" s="75">
        <v>3.1453909000000002E-2</v>
      </c>
      <c r="G1460" s="75">
        <v>4.2840056000000001E-2</v>
      </c>
      <c r="H1460" s="75">
        <v>-1.3947743E-2</v>
      </c>
      <c r="I1460" s="75">
        <v>1.9917422000000001E-2</v>
      </c>
      <c r="J1460" s="75">
        <v>1.0225642E-2</v>
      </c>
      <c r="K1460" s="75">
        <v>2.7917050999999998E-2</v>
      </c>
      <c r="L1460" s="75">
        <v>84</v>
      </c>
    </row>
    <row r="1461" spans="2:12" x14ac:dyDescent="0.3">
      <c r="B1461" s="75">
        <v>-1.2779632000000001E-2</v>
      </c>
      <c r="C1461" s="75">
        <v>-4.4641636999999998E-2</v>
      </c>
      <c r="D1461" s="75">
        <v>-6.5485617999999995E-2</v>
      </c>
      <c r="E1461" s="75">
        <v>-6.9937529999999998E-2</v>
      </c>
      <c r="F1461" s="75">
        <v>1.182946E-3</v>
      </c>
      <c r="G1461" s="75">
        <v>1.6848733000000001E-2</v>
      </c>
      <c r="H1461" s="75">
        <v>-2.9028299999999999E-3</v>
      </c>
      <c r="I1461" s="75">
        <v>-7.0203970000000003E-3</v>
      </c>
      <c r="J1461" s="75">
        <v>-3.0751210000000001E-2</v>
      </c>
      <c r="K1461" s="75">
        <v>-5.0782979999999998E-2</v>
      </c>
      <c r="L1461" s="75">
        <v>96</v>
      </c>
    </row>
    <row r="1462" spans="2:12" x14ac:dyDescent="0.3">
      <c r="B1462" s="75">
        <v>-5.514555E-3</v>
      </c>
      <c r="C1462" s="75">
        <v>-4.4641636999999998E-2</v>
      </c>
      <c r="D1462" s="75">
        <v>4.3373400999999999E-2</v>
      </c>
      <c r="E1462" s="75">
        <v>8.7286898000000002E-2</v>
      </c>
      <c r="F1462" s="75">
        <v>1.3566521999999999E-2</v>
      </c>
      <c r="G1462" s="75">
        <v>7.1411310000000002E-3</v>
      </c>
      <c r="H1462" s="75">
        <v>-1.3947743E-2</v>
      </c>
      <c r="I1462" s="75">
        <v>-2.5922620000000001E-3</v>
      </c>
      <c r="J1462" s="75">
        <v>4.2344895E-2</v>
      </c>
      <c r="K1462" s="75">
        <v>-1.7646124999999999E-2</v>
      </c>
      <c r="L1462" s="75">
        <v>195</v>
      </c>
    </row>
    <row r="1463" spans="2:12" x14ac:dyDescent="0.3">
      <c r="B1463" s="75">
        <v>-9.1470930000000002E-3</v>
      </c>
      <c r="C1463" s="75">
        <v>-4.4641636999999998E-2</v>
      </c>
      <c r="D1463" s="75">
        <v>-6.2252182000000003E-2</v>
      </c>
      <c r="E1463" s="75">
        <v>-7.4528023999999998E-2</v>
      </c>
      <c r="F1463" s="75">
        <v>-2.3584206E-2</v>
      </c>
      <c r="G1463" s="75">
        <v>-1.3213519E-2</v>
      </c>
      <c r="H1463" s="75">
        <v>4.4604459999999999E-3</v>
      </c>
      <c r="I1463" s="75">
        <v>-3.9493383E-2</v>
      </c>
      <c r="J1463" s="75">
        <v>-3.5816727999999999E-2</v>
      </c>
      <c r="K1463" s="75">
        <v>-4.6640873999999999E-2</v>
      </c>
      <c r="L1463" s="75">
        <v>53</v>
      </c>
    </row>
    <row r="1464" spans="2:12" x14ac:dyDescent="0.3">
      <c r="B1464" s="75">
        <v>-4.5472477999999997E-2</v>
      </c>
      <c r="C1464" s="75">
        <v>5.0680119000000003E-2</v>
      </c>
      <c r="D1464" s="75">
        <v>6.3851830999999998E-2</v>
      </c>
      <c r="E1464" s="75">
        <v>7.0072545E-2</v>
      </c>
      <c r="F1464" s="75">
        <v>0.13327442</v>
      </c>
      <c r="G1464" s="75">
        <v>0.13146107000000001</v>
      </c>
      <c r="H1464" s="75">
        <v>-3.9719207999999999E-2</v>
      </c>
      <c r="I1464" s="75">
        <v>0.108111101</v>
      </c>
      <c r="J1464" s="75">
        <v>7.5737587999999995E-2</v>
      </c>
      <c r="K1464" s="75">
        <v>8.5906547999999999E-2</v>
      </c>
      <c r="L1464" s="75">
        <v>217</v>
      </c>
    </row>
    <row r="1465" spans="2:12" x14ac:dyDescent="0.3">
      <c r="B1465" s="75">
        <v>-5.2737554999999998E-2</v>
      </c>
      <c r="C1465" s="75">
        <v>-4.4641636999999998E-2</v>
      </c>
      <c r="D1465" s="75">
        <v>3.0439655999999999E-2</v>
      </c>
      <c r="E1465" s="75">
        <v>-7.4528023999999998E-2</v>
      </c>
      <c r="F1465" s="75">
        <v>-2.3584206E-2</v>
      </c>
      <c r="G1465" s="75">
        <v>-1.1334627999999999E-2</v>
      </c>
      <c r="H1465" s="75">
        <v>-2.9028299999999999E-3</v>
      </c>
      <c r="I1465" s="75">
        <v>-2.5922620000000001E-3</v>
      </c>
      <c r="J1465" s="75">
        <v>-3.0751210000000001E-2</v>
      </c>
      <c r="K1465" s="75">
        <v>-1.077698E-3</v>
      </c>
      <c r="L1465" s="75">
        <v>172</v>
      </c>
    </row>
    <row r="1466" spans="2:12" x14ac:dyDescent="0.3">
      <c r="B1466" s="75">
        <v>1.6280676000000001E-2</v>
      </c>
      <c r="C1466" s="75">
        <v>5.0680119000000003E-2</v>
      </c>
      <c r="D1466" s="75">
        <v>7.2474327000000005E-2</v>
      </c>
      <c r="E1466" s="75">
        <v>7.6958286000000001E-2</v>
      </c>
      <c r="F1466" s="75">
        <v>-8.4487239999999995E-3</v>
      </c>
      <c r="G1466" s="75">
        <v>5.575389E-3</v>
      </c>
      <c r="H1466" s="75">
        <v>-6.5844679999999996E-3</v>
      </c>
      <c r="I1466" s="75">
        <v>-2.5922620000000001E-3</v>
      </c>
      <c r="J1466" s="75">
        <v>-2.3644558E-2</v>
      </c>
      <c r="K1466" s="75">
        <v>6.1053905999999998E-2</v>
      </c>
      <c r="L1466" s="75">
        <v>131</v>
      </c>
    </row>
    <row r="1467" spans="2:12" x14ac:dyDescent="0.3">
      <c r="B1467" s="75">
        <v>4.5340983000000001E-2</v>
      </c>
      <c r="C1467" s="75">
        <v>-4.4641636999999998E-2</v>
      </c>
      <c r="D1467" s="75">
        <v>-1.9139699E-2</v>
      </c>
      <c r="E1467" s="75">
        <v>2.1872355E-2</v>
      </c>
      <c r="F1467" s="75">
        <v>2.7326050000000001E-2</v>
      </c>
      <c r="G1467" s="75">
        <v>-1.3526666999999999E-2</v>
      </c>
      <c r="H1467" s="75">
        <v>0.10018302900000001</v>
      </c>
      <c r="I1467" s="75">
        <v>-3.9493383E-2</v>
      </c>
      <c r="J1467" s="75">
        <v>1.7763477999999999E-2</v>
      </c>
      <c r="K1467" s="75">
        <v>-1.3504018E-2</v>
      </c>
      <c r="L1467" s="75">
        <v>214</v>
      </c>
    </row>
    <row r="1468" spans="2:12" x14ac:dyDescent="0.3">
      <c r="B1468" s="75">
        <v>-4.1839939E-2</v>
      </c>
      <c r="C1468" s="75">
        <v>-4.4641636999999998E-2</v>
      </c>
      <c r="D1468" s="75">
        <v>-6.6563430000000007E-2</v>
      </c>
      <c r="E1468" s="75">
        <v>-4.6985059000000003E-2</v>
      </c>
      <c r="F1468" s="75">
        <v>-3.7343734000000003E-2</v>
      </c>
      <c r="G1468" s="75">
        <v>-4.3275770999999998E-2</v>
      </c>
      <c r="H1468" s="75">
        <v>4.8640098999999999E-2</v>
      </c>
      <c r="I1468" s="75">
        <v>-3.9493383E-2</v>
      </c>
      <c r="J1468" s="75">
        <v>-5.6157573000000002E-2</v>
      </c>
      <c r="K1468" s="75">
        <v>-1.3504018E-2</v>
      </c>
      <c r="L1468" s="75">
        <v>59</v>
      </c>
    </row>
    <row r="1469" spans="2:12" x14ac:dyDescent="0.3">
      <c r="B1469" s="75">
        <v>-5.6370093000000003E-2</v>
      </c>
      <c r="C1469" s="75">
        <v>5.0680119000000003E-2</v>
      </c>
      <c r="D1469" s="75">
        <v>-6.0096558000000001E-2</v>
      </c>
      <c r="E1469" s="75">
        <v>-3.6656447000000002E-2</v>
      </c>
      <c r="F1469" s="75">
        <v>-8.8253990000000004E-2</v>
      </c>
      <c r="G1469" s="75">
        <v>-7.0832835999999996E-2</v>
      </c>
      <c r="H1469" s="75">
        <v>-1.3947743E-2</v>
      </c>
      <c r="I1469" s="75">
        <v>-3.9493383E-2</v>
      </c>
      <c r="J1469" s="75">
        <v>-7.8140910999999993E-2</v>
      </c>
      <c r="K1469" s="75">
        <v>-0.10463037</v>
      </c>
      <c r="L1469" s="75">
        <v>70</v>
      </c>
    </row>
    <row r="1470" spans="2:12" x14ac:dyDescent="0.3">
      <c r="B1470" s="75">
        <v>7.0768752000000004E-2</v>
      </c>
      <c r="C1470" s="75">
        <v>-4.4641636999999998E-2</v>
      </c>
      <c r="D1470" s="75">
        <v>6.9240890999999999E-2</v>
      </c>
      <c r="E1470" s="75">
        <v>3.7939084999999997E-2</v>
      </c>
      <c r="F1470" s="75">
        <v>2.1822239E-2</v>
      </c>
      <c r="G1470" s="75">
        <v>1.5044590000000001E-3</v>
      </c>
      <c r="H1470" s="75">
        <v>-3.6037569999999998E-2</v>
      </c>
      <c r="I1470" s="75">
        <v>3.9106004999999999E-2</v>
      </c>
      <c r="J1470" s="75">
        <v>7.7632788999999994E-2</v>
      </c>
      <c r="K1470" s="75">
        <v>0.106617082</v>
      </c>
      <c r="L1470" s="75">
        <v>220</v>
      </c>
    </row>
    <row r="1471" spans="2:12" x14ac:dyDescent="0.3">
      <c r="B1471" s="75">
        <v>1.750522E-3</v>
      </c>
      <c r="C1471" s="75">
        <v>5.0680119000000003E-2</v>
      </c>
      <c r="D1471" s="75">
        <v>5.9540582000000002E-2</v>
      </c>
      <c r="E1471" s="75">
        <v>-2.2277400000000002E-3</v>
      </c>
      <c r="F1471" s="75">
        <v>6.1724872E-2</v>
      </c>
      <c r="G1471" s="75">
        <v>6.3194706000000003E-2</v>
      </c>
      <c r="H1471" s="75">
        <v>-5.8127396999999997E-2</v>
      </c>
      <c r="I1471" s="75">
        <v>0.108111101</v>
      </c>
      <c r="J1471" s="75">
        <v>6.8982212000000001E-2</v>
      </c>
      <c r="K1471" s="75">
        <v>0.127327617</v>
      </c>
      <c r="L1471" s="75">
        <v>268</v>
      </c>
    </row>
    <row r="1472" spans="2:12" x14ac:dyDescent="0.3">
      <c r="B1472" s="75">
        <v>-1.8820169999999999E-3</v>
      </c>
      <c r="C1472" s="75">
        <v>-4.4641636999999998E-2</v>
      </c>
      <c r="D1472" s="75">
        <v>-2.6684383999999998E-2</v>
      </c>
      <c r="E1472" s="75">
        <v>4.9415320999999998E-2</v>
      </c>
      <c r="F1472" s="75">
        <v>5.8972966000000002E-2</v>
      </c>
      <c r="G1472" s="75">
        <v>-1.6031855000000001E-2</v>
      </c>
      <c r="H1472" s="75">
        <v>-4.7082483000000001E-2</v>
      </c>
      <c r="I1472" s="75">
        <v>7.1209980000000006E-2</v>
      </c>
      <c r="J1472" s="75">
        <v>0.13359898000000001</v>
      </c>
      <c r="K1472" s="75">
        <v>1.9632837E-2</v>
      </c>
      <c r="L1472" s="75">
        <v>152</v>
      </c>
    </row>
    <row r="1473" spans="2:12" x14ac:dyDescent="0.3">
      <c r="B1473" s="75">
        <v>2.3545752999999999E-2</v>
      </c>
      <c r="C1473" s="75">
        <v>5.0680119000000003E-2</v>
      </c>
      <c r="D1473" s="75">
        <v>-2.0217511000000001E-2</v>
      </c>
      <c r="E1473" s="75">
        <v>-3.6656447000000002E-2</v>
      </c>
      <c r="F1473" s="75">
        <v>-1.3952536E-2</v>
      </c>
      <c r="G1473" s="75">
        <v>-1.5092410000000001E-2</v>
      </c>
      <c r="H1473" s="75">
        <v>5.9685013000000002E-2</v>
      </c>
      <c r="I1473" s="75">
        <v>-3.9493383E-2</v>
      </c>
      <c r="J1473" s="75">
        <v>-9.6433222999999998E-2</v>
      </c>
      <c r="K1473" s="75">
        <v>-1.7646124999999999E-2</v>
      </c>
      <c r="L1473" s="75">
        <v>47</v>
      </c>
    </row>
    <row r="1474" spans="2:12" x14ac:dyDescent="0.3">
      <c r="B1474" s="75">
        <v>-2.0044709000000001E-2</v>
      </c>
      <c r="C1474" s="75">
        <v>-4.4641636999999998E-2</v>
      </c>
      <c r="D1474" s="75">
        <v>-4.6085001E-2</v>
      </c>
      <c r="E1474" s="75">
        <v>-9.8628119E-2</v>
      </c>
      <c r="F1474" s="75">
        <v>-7.5870413999999997E-2</v>
      </c>
      <c r="G1474" s="75">
        <v>-5.9872639999999998E-2</v>
      </c>
      <c r="H1474" s="75">
        <v>-1.7629381E-2</v>
      </c>
      <c r="I1474" s="75">
        <v>-3.9493383E-2</v>
      </c>
      <c r="J1474" s="75">
        <v>-5.1400534999999997E-2</v>
      </c>
      <c r="K1474" s="75">
        <v>-4.6640873999999999E-2</v>
      </c>
      <c r="L1474" s="75">
        <v>74</v>
      </c>
    </row>
    <row r="1475" spans="2:12" x14ac:dyDescent="0.3">
      <c r="B1475" s="75">
        <v>4.1708444999999997E-2</v>
      </c>
      <c r="C1475" s="75">
        <v>5.0680119000000003E-2</v>
      </c>
      <c r="D1475" s="75">
        <v>7.1396514999999994E-2</v>
      </c>
      <c r="E1475" s="75">
        <v>8.1008720000000003E-3</v>
      </c>
      <c r="F1475" s="75">
        <v>3.8333672999999999E-2</v>
      </c>
      <c r="G1475" s="75">
        <v>1.5909288000000001E-2</v>
      </c>
      <c r="H1475" s="75">
        <v>-1.7629381E-2</v>
      </c>
      <c r="I1475" s="75">
        <v>3.4308858999999997E-2</v>
      </c>
      <c r="J1475" s="75">
        <v>7.3410078000000004E-2</v>
      </c>
      <c r="K1475" s="75">
        <v>8.5906547999999999E-2</v>
      </c>
      <c r="L1475" s="75">
        <v>295</v>
      </c>
    </row>
    <row r="1476" spans="2:12" x14ac:dyDescent="0.3">
      <c r="B1476" s="75">
        <v>-6.3635170000000005E-2</v>
      </c>
      <c r="C1476" s="75">
        <v>5.0680119000000003E-2</v>
      </c>
      <c r="D1476" s="75">
        <v>-7.9497175000000003E-2</v>
      </c>
      <c r="E1476" s="75">
        <v>-5.6706109999999999E-3</v>
      </c>
      <c r="F1476" s="75">
        <v>-7.1742555999999999E-2</v>
      </c>
      <c r="G1476" s="75">
        <v>-6.6448756999999997E-2</v>
      </c>
      <c r="H1476" s="75">
        <v>-1.0266104999999999E-2</v>
      </c>
      <c r="I1476" s="75">
        <v>-3.9493383E-2</v>
      </c>
      <c r="J1476" s="75">
        <v>-1.8118267E-2</v>
      </c>
      <c r="K1476" s="75">
        <v>-5.4925086999999997E-2</v>
      </c>
      <c r="L1476" s="75">
        <v>101</v>
      </c>
    </row>
    <row r="1477" spans="2:12" x14ac:dyDescent="0.3">
      <c r="B1477" s="75">
        <v>1.6280676000000001E-2</v>
      </c>
      <c r="C1477" s="75">
        <v>5.0680119000000003E-2</v>
      </c>
      <c r="D1477" s="75">
        <v>9.9612269999999996E-3</v>
      </c>
      <c r="E1477" s="75">
        <v>-4.3542188000000003E-2</v>
      </c>
      <c r="F1477" s="75">
        <v>-9.6509707E-2</v>
      </c>
      <c r="G1477" s="75">
        <v>-9.4632119000000001E-2</v>
      </c>
      <c r="H1477" s="75">
        <v>-3.9719207999999999E-2</v>
      </c>
      <c r="I1477" s="75">
        <v>-3.9493383E-2</v>
      </c>
      <c r="J1477" s="75">
        <v>1.7037132E-2</v>
      </c>
      <c r="K1477" s="75">
        <v>7.2065159999999996E-3</v>
      </c>
      <c r="L1477" s="75">
        <v>151</v>
      </c>
    </row>
    <row r="1478" spans="2:12" x14ac:dyDescent="0.3">
      <c r="B1478" s="75">
        <v>6.7136214E-2</v>
      </c>
      <c r="C1478" s="75">
        <v>-4.4641636999999998E-2</v>
      </c>
      <c r="D1478" s="75">
        <v>-3.8540315999999998E-2</v>
      </c>
      <c r="E1478" s="75">
        <v>-2.6327835000000001E-2</v>
      </c>
      <c r="F1478" s="75">
        <v>-3.1839922999999999E-2</v>
      </c>
      <c r="G1478" s="75">
        <v>-2.6365754000000002E-2</v>
      </c>
      <c r="H1478" s="75">
        <v>8.1420840000000008E-3</v>
      </c>
      <c r="I1478" s="75">
        <v>-3.9493383E-2</v>
      </c>
      <c r="J1478" s="75">
        <v>-2.7128645999999999E-2</v>
      </c>
      <c r="K1478" s="75">
        <v>3.0644090000000001E-3</v>
      </c>
      <c r="L1478" s="75">
        <v>127</v>
      </c>
    </row>
    <row r="1479" spans="2:12" x14ac:dyDescent="0.3">
      <c r="B1479" s="75">
        <v>4.5340983000000001E-2</v>
      </c>
      <c r="C1479" s="75">
        <v>5.0680119000000003E-2</v>
      </c>
      <c r="D1479" s="75">
        <v>1.9661536E-2</v>
      </c>
      <c r="E1479" s="75">
        <v>3.9086707999999998E-2</v>
      </c>
      <c r="F1479" s="75">
        <v>2.0446286000000001E-2</v>
      </c>
      <c r="G1479" s="75">
        <v>2.5930038999999998E-2</v>
      </c>
      <c r="H1479" s="75">
        <v>8.1420840000000008E-3</v>
      </c>
      <c r="I1479" s="75">
        <v>-2.5922620000000001E-3</v>
      </c>
      <c r="J1479" s="75">
        <v>-3.3037129999999998E-3</v>
      </c>
      <c r="K1479" s="75">
        <v>1.9632837E-2</v>
      </c>
      <c r="L1479" s="75">
        <v>237</v>
      </c>
    </row>
    <row r="1480" spans="2:12" x14ac:dyDescent="0.3">
      <c r="B1480" s="75">
        <v>4.8973521999999998E-2</v>
      </c>
      <c r="C1480" s="75">
        <v>-4.4641636999999998E-2</v>
      </c>
      <c r="D1480" s="75">
        <v>2.720622E-2</v>
      </c>
      <c r="E1480" s="75">
        <v>-2.5180211000000001E-2</v>
      </c>
      <c r="F1480" s="75">
        <v>2.3198191999999999E-2</v>
      </c>
      <c r="G1480" s="75">
        <v>1.8414475999999999E-2</v>
      </c>
      <c r="H1480" s="75">
        <v>-6.1809034999999998E-2</v>
      </c>
      <c r="I1480" s="75">
        <v>8.0066249000000006E-2</v>
      </c>
      <c r="J1480" s="75">
        <v>7.2223651E-2</v>
      </c>
      <c r="K1480" s="75">
        <v>3.2059157999999997E-2</v>
      </c>
      <c r="L1480" s="75">
        <v>225</v>
      </c>
    </row>
    <row r="1481" spans="2:12" x14ac:dyDescent="0.3">
      <c r="B1481" s="75">
        <v>4.1708444999999997E-2</v>
      </c>
      <c r="C1481" s="75">
        <v>-4.4641636999999998E-2</v>
      </c>
      <c r="D1481" s="75">
        <v>-8.3615779999999997E-3</v>
      </c>
      <c r="E1481" s="75">
        <v>-2.6327835000000001E-2</v>
      </c>
      <c r="F1481" s="75">
        <v>2.4574143999999999E-2</v>
      </c>
      <c r="G1481" s="75">
        <v>1.6222436E-2</v>
      </c>
      <c r="H1481" s="75">
        <v>7.0729925999999999E-2</v>
      </c>
      <c r="I1481" s="75">
        <v>-3.9493383E-2</v>
      </c>
      <c r="J1481" s="75">
        <v>-4.8361725000000001E-2</v>
      </c>
      <c r="K1481" s="75">
        <v>-3.0072445999999999E-2</v>
      </c>
      <c r="L1481" s="75">
        <v>81</v>
      </c>
    </row>
    <row r="1482" spans="2:12" x14ac:dyDescent="0.3">
      <c r="B1482" s="75">
        <v>-2.3677246999999998E-2</v>
      </c>
      <c r="C1482" s="75">
        <v>-4.4641636999999998E-2</v>
      </c>
      <c r="D1482" s="75">
        <v>-1.5906263E-2</v>
      </c>
      <c r="E1482" s="75">
        <v>-1.2556352E-2</v>
      </c>
      <c r="F1482" s="75">
        <v>2.0446286000000001E-2</v>
      </c>
      <c r="G1482" s="75">
        <v>4.1274313E-2</v>
      </c>
      <c r="H1482" s="75">
        <v>-4.3400846E-2</v>
      </c>
      <c r="I1482" s="75">
        <v>3.4308858999999997E-2</v>
      </c>
      <c r="J1482" s="75">
        <v>1.4072453E-2</v>
      </c>
      <c r="K1482" s="75">
        <v>-9.3619110000000005E-3</v>
      </c>
      <c r="L1482" s="75">
        <v>151</v>
      </c>
    </row>
    <row r="1483" spans="2:12" x14ac:dyDescent="0.3">
      <c r="B1483" s="75">
        <v>-3.8207401000000002E-2</v>
      </c>
      <c r="C1483" s="75">
        <v>5.0680119000000003E-2</v>
      </c>
      <c r="D1483" s="75">
        <v>4.5721670000000002E-3</v>
      </c>
      <c r="E1483" s="75">
        <v>3.5643837999999997E-2</v>
      </c>
      <c r="F1483" s="75">
        <v>-1.120063E-2</v>
      </c>
      <c r="G1483" s="75">
        <v>5.8885370000000001E-3</v>
      </c>
      <c r="H1483" s="75">
        <v>-4.7082483000000001E-2</v>
      </c>
      <c r="I1483" s="75">
        <v>3.4308858999999997E-2</v>
      </c>
      <c r="J1483" s="75">
        <v>1.6304953000000001E-2</v>
      </c>
      <c r="K1483" s="75">
        <v>-1.077698E-3</v>
      </c>
      <c r="L1483" s="75">
        <v>107</v>
      </c>
    </row>
    <row r="1484" spans="2:12" x14ac:dyDescent="0.3">
      <c r="B1484" s="75">
        <v>4.8973521999999998E-2</v>
      </c>
      <c r="C1484" s="75">
        <v>-4.4641636999999998E-2</v>
      </c>
      <c r="D1484" s="75">
        <v>-4.2851565000000001E-2</v>
      </c>
      <c r="E1484" s="75">
        <v>-5.3870800000000003E-2</v>
      </c>
      <c r="F1484" s="75">
        <v>4.5213437000000002E-2</v>
      </c>
      <c r="G1484" s="75">
        <v>5.0042469999999999E-2</v>
      </c>
      <c r="H1484" s="75">
        <v>3.3913548000000002E-2</v>
      </c>
      <c r="I1484" s="75">
        <v>-2.5922620000000001E-3</v>
      </c>
      <c r="J1484" s="75">
        <v>-2.5952424000000002E-2</v>
      </c>
      <c r="K1484" s="75">
        <v>-6.3209300999999996E-2</v>
      </c>
      <c r="L1484" s="75">
        <v>64</v>
      </c>
    </row>
    <row r="1485" spans="2:12" x14ac:dyDescent="0.3">
      <c r="B1485" s="75">
        <v>4.5340983000000001E-2</v>
      </c>
      <c r="C1485" s="75">
        <v>5.0680119000000003E-2</v>
      </c>
      <c r="D1485" s="75">
        <v>5.6499790000000003E-3</v>
      </c>
      <c r="E1485" s="75">
        <v>5.6301061999999999E-2</v>
      </c>
      <c r="F1485" s="75">
        <v>6.4476776999999999E-2</v>
      </c>
      <c r="G1485" s="75">
        <v>8.9186028000000001E-2</v>
      </c>
      <c r="H1485" s="75">
        <v>-3.9719207999999999E-2</v>
      </c>
      <c r="I1485" s="75">
        <v>7.1209980000000006E-2</v>
      </c>
      <c r="J1485" s="75">
        <v>1.5566844999999999E-2</v>
      </c>
      <c r="K1485" s="75">
        <v>-9.3619110000000005E-3</v>
      </c>
      <c r="L1485" s="75">
        <v>138</v>
      </c>
    </row>
    <row r="1486" spans="2:12" x14ac:dyDescent="0.3">
      <c r="B1486" s="75">
        <v>4.5340983000000001E-2</v>
      </c>
      <c r="C1486" s="75">
        <v>5.0680119000000003E-2</v>
      </c>
      <c r="D1486" s="75">
        <v>-3.5306879999999999E-2</v>
      </c>
      <c r="E1486" s="75">
        <v>6.3186803E-2</v>
      </c>
      <c r="F1486" s="75">
        <v>-4.3208659999999996E-3</v>
      </c>
      <c r="G1486" s="75">
        <v>-1.6270259999999999E-3</v>
      </c>
      <c r="H1486" s="75">
        <v>-1.0266104999999999E-2</v>
      </c>
      <c r="I1486" s="75">
        <v>-2.5922620000000001E-3</v>
      </c>
      <c r="J1486" s="75">
        <v>1.5566844999999999E-2</v>
      </c>
      <c r="K1486" s="75">
        <v>5.6911798999999999E-2</v>
      </c>
      <c r="L1486" s="75">
        <v>185</v>
      </c>
    </row>
    <row r="1487" spans="2:12" x14ac:dyDescent="0.3">
      <c r="B1487" s="75">
        <v>1.6280676000000001E-2</v>
      </c>
      <c r="C1487" s="75">
        <v>-4.4641636999999998E-2</v>
      </c>
      <c r="D1487" s="75">
        <v>2.3972784E-2</v>
      </c>
      <c r="E1487" s="75">
        <v>-2.2884964000000001E-2</v>
      </c>
      <c r="F1487" s="75">
        <v>-2.4960158E-2</v>
      </c>
      <c r="G1487" s="75">
        <v>-2.6052605999999999E-2</v>
      </c>
      <c r="H1487" s="75">
        <v>-3.2355931999999997E-2</v>
      </c>
      <c r="I1487" s="75">
        <v>-2.5922620000000001E-3</v>
      </c>
      <c r="J1487" s="75">
        <v>3.7232011000000002E-2</v>
      </c>
      <c r="K1487" s="75">
        <v>3.2059157999999997E-2</v>
      </c>
      <c r="L1487" s="75">
        <v>265</v>
      </c>
    </row>
    <row r="1488" spans="2:12" x14ac:dyDescent="0.3">
      <c r="B1488" s="75">
        <v>-7.4532786000000004E-2</v>
      </c>
      <c r="C1488" s="75">
        <v>5.0680119000000003E-2</v>
      </c>
      <c r="D1488" s="75">
        <v>-1.8061886999999999E-2</v>
      </c>
      <c r="E1488" s="75">
        <v>8.1008720000000003E-3</v>
      </c>
      <c r="F1488" s="75">
        <v>-1.9456346999999999E-2</v>
      </c>
      <c r="G1488" s="75">
        <v>-2.4800012E-2</v>
      </c>
      <c r="H1488" s="75">
        <v>-6.5490672E-2</v>
      </c>
      <c r="I1488" s="75">
        <v>3.4308858999999997E-2</v>
      </c>
      <c r="J1488" s="75">
        <v>6.7317217999999998E-2</v>
      </c>
      <c r="K1488" s="75">
        <v>-1.7646124999999999E-2</v>
      </c>
      <c r="L1488" s="75">
        <v>101</v>
      </c>
    </row>
    <row r="1489" spans="2:12" x14ac:dyDescent="0.3">
      <c r="B1489" s="75">
        <v>-8.1797861999999999E-2</v>
      </c>
      <c r="C1489" s="75">
        <v>5.0680119000000003E-2</v>
      </c>
      <c r="D1489" s="75">
        <v>4.2295589000000001E-2</v>
      </c>
      <c r="E1489" s="75">
        <v>-1.9442093000000001E-2</v>
      </c>
      <c r="F1489" s="75">
        <v>3.9709625999999998E-2</v>
      </c>
      <c r="G1489" s="75">
        <v>5.7558033000000002E-2</v>
      </c>
      <c r="H1489" s="75">
        <v>-6.9172310000000001E-2</v>
      </c>
      <c r="I1489" s="75">
        <v>0.108111101</v>
      </c>
      <c r="J1489" s="75">
        <v>4.7186168000000001E-2</v>
      </c>
      <c r="K1489" s="75">
        <v>-3.8356660000000001E-2</v>
      </c>
      <c r="L1489" s="75">
        <v>137</v>
      </c>
    </row>
    <row r="1490" spans="2:12" x14ac:dyDescent="0.3">
      <c r="B1490" s="75">
        <v>-6.7267708999999995E-2</v>
      </c>
      <c r="C1490" s="75">
        <v>-4.4641636999999998E-2</v>
      </c>
      <c r="D1490" s="75">
        <v>-5.4707497000000001E-2</v>
      </c>
      <c r="E1490" s="75">
        <v>-2.6327835000000001E-2</v>
      </c>
      <c r="F1490" s="75">
        <v>-7.5870413999999997E-2</v>
      </c>
      <c r="G1490" s="75">
        <v>-8.2106181E-2</v>
      </c>
      <c r="H1490" s="75">
        <v>4.8640098999999999E-2</v>
      </c>
      <c r="I1490" s="75">
        <v>-7.6394504000000002E-2</v>
      </c>
      <c r="J1490" s="75">
        <v>-8.6828992999999993E-2</v>
      </c>
      <c r="K1490" s="75">
        <v>-0.10463037</v>
      </c>
      <c r="L1490" s="75">
        <v>143</v>
      </c>
    </row>
    <row r="1491" spans="2:12" x14ac:dyDescent="0.3">
      <c r="B1491" s="75">
        <v>5.3830600000000003E-3</v>
      </c>
      <c r="C1491" s="75">
        <v>-4.4641636999999998E-2</v>
      </c>
      <c r="D1491" s="75">
        <v>-2.9725179999999999E-3</v>
      </c>
      <c r="E1491" s="75">
        <v>4.9415320999999998E-2</v>
      </c>
      <c r="F1491" s="75">
        <v>7.4108446999999994E-2</v>
      </c>
      <c r="G1491" s="75">
        <v>7.0710269000000006E-2</v>
      </c>
      <c r="H1491" s="75">
        <v>4.4958461999999998E-2</v>
      </c>
      <c r="I1491" s="75">
        <v>-2.5922620000000001E-3</v>
      </c>
      <c r="J1491" s="75">
        <v>-1.498587E-3</v>
      </c>
      <c r="K1491" s="75">
        <v>-9.3619110000000005E-3</v>
      </c>
      <c r="L1491" s="75">
        <v>141</v>
      </c>
    </row>
    <row r="1492" spans="2:12" x14ac:dyDescent="0.3">
      <c r="B1492" s="75">
        <v>-1.8820169999999999E-3</v>
      </c>
      <c r="C1492" s="75">
        <v>-4.4641636999999998E-2</v>
      </c>
      <c r="D1492" s="75">
        <v>-6.6563430000000007E-2</v>
      </c>
      <c r="E1492" s="75">
        <v>1.2151309999999999E-3</v>
      </c>
      <c r="F1492" s="75">
        <v>-2.944913E-3</v>
      </c>
      <c r="G1492" s="75">
        <v>3.0702009999999998E-3</v>
      </c>
      <c r="H1492" s="75">
        <v>1.1823721000000001E-2</v>
      </c>
      <c r="I1492" s="75">
        <v>-2.5922620000000001E-3</v>
      </c>
      <c r="J1492" s="75">
        <v>-2.0288747999999999E-2</v>
      </c>
      <c r="K1492" s="75">
        <v>-2.5930339E-2</v>
      </c>
      <c r="L1492" s="75">
        <v>79</v>
      </c>
    </row>
    <row r="1493" spans="2:12" x14ac:dyDescent="0.3">
      <c r="B1493" s="75">
        <v>9.0155989999999991E-3</v>
      </c>
      <c r="C1493" s="75">
        <v>-4.4641636999999998E-2</v>
      </c>
      <c r="D1493" s="75">
        <v>-1.2672826999999999E-2</v>
      </c>
      <c r="E1493" s="75">
        <v>2.8758096E-2</v>
      </c>
      <c r="F1493" s="75">
        <v>-1.8080394E-2</v>
      </c>
      <c r="G1493" s="75">
        <v>-5.0716590000000001E-3</v>
      </c>
      <c r="H1493" s="75">
        <v>-4.7082483000000001E-2</v>
      </c>
      <c r="I1493" s="75">
        <v>3.4308858999999997E-2</v>
      </c>
      <c r="J1493" s="75">
        <v>2.3374841E-2</v>
      </c>
      <c r="K1493" s="75">
        <v>-5.2198039999999998E-3</v>
      </c>
      <c r="L1493" s="75">
        <v>292</v>
      </c>
    </row>
    <row r="1494" spans="2:12" x14ac:dyDescent="0.3">
      <c r="B1494" s="75">
        <v>-5.514555E-3</v>
      </c>
      <c r="C1494" s="75">
        <v>5.0680119000000003E-2</v>
      </c>
      <c r="D1494" s="75">
        <v>-4.1773752999999997E-2</v>
      </c>
      <c r="E1494" s="75">
        <v>-4.3542188000000003E-2</v>
      </c>
      <c r="F1494" s="75">
        <v>-7.9998272999999995E-2</v>
      </c>
      <c r="G1494" s="75">
        <v>-7.6156360000000006E-2</v>
      </c>
      <c r="H1494" s="75">
        <v>-3.2355931999999997E-2</v>
      </c>
      <c r="I1494" s="75">
        <v>-3.9493383E-2</v>
      </c>
      <c r="J1494" s="75">
        <v>1.0225642E-2</v>
      </c>
      <c r="K1494" s="75">
        <v>-9.3619110000000005E-3</v>
      </c>
      <c r="L1494" s="75">
        <v>178</v>
      </c>
    </row>
    <row r="1495" spans="2:12" x14ac:dyDescent="0.3">
      <c r="B1495" s="75">
        <v>5.6238599E-2</v>
      </c>
      <c r="C1495" s="75">
        <v>5.0680119000000003E-2</v>
      </c>
      <c r="D1495" s="75">
        <v>-3.0995631999999999E-2</v>
      </c>
      <c r="E1495" s="75">
        <v>8.1008720000000003E-3</v>
      </c>
      <c r="F1495" s="75">
        <v>1.9070332999999998E-2</v>
      </c>
      <c r="G1495" s="75">
        <v>2.1232812E-2</v>
      </c>
      <c r="H1495" s="75">
        <v>3.3913548000000002E-2</v>
      </c>
      <c r="I1495" s="75">
        <v>-3.9493383E-2</v>
      </c>
      <c r="J1495" s="75">
        <v>-2.9527622999999999E-2</v>
      </c>
      <c r="K1495" s="75">
        <v>-5.9067194000000003E-2</v>
      </c>
      <c r="L1495" s="75">
        <v>91</v>
      </c>
    </row>
    <row r="1496" spans="2:12" x14ac:dyDescent="0.3">
      <c r="B1496" s="75">
        <v>9.0155989999999991E-3</v>
      </c>
      <c r="C1496" s="75">
        <v>5.0680119000000003E-2</v>
      </c>
      <c r="D1496" s="75">
        <v>-5.1281419999999996E-3</v>
      </c>
      <c r="E1496" s="75">
        <v>-6.4199411999999997E-2</v>
      </c>
      <c r="F1496" s="75">
        <v>6.9980588999999996E-2</v>
      </c>
      <c r="G1496" s="75">
        <v>8.3862504000000004E-2</v>
      </c>
      <c r="H1496" s="75">
        <v>-3.9719207999999999E-2</v>
      </c>
      <c r="I1496" s="75">
        <v>7.1209980000000006E-2</v>
      </c>
      <c r="J1496" s="75">
        <v>3.9539878000000001E-2</v>
      </c>
      <c r="K1496" s="75">
        <v>1.9632837E-2</v>
      </c>
      <c r="L1496" s="75">
        <v>116</v>
      </c>
    </row>
    <row r="1497" spans="2:12" x14ac:dyDescent="0.3">
      <c r="B1497" s="75">
        <v>-6.7267708999999995E-2</v>
      </c>
      <c r="C1497" s="75">
        <v>-4.4641636999999998E-2</v>
      </c>
      <c r="D1497" s="75">
        <v>-5.9018745999999997E-2</v>
      </c>
      <c r="E1497" s="75">
        <v>3.2200966999999997E-2</v>
      </c>
      <c r="F1497" s="75">
        <v>-5.1103263000000003E-2</v>
      </c>
      <c r="G1497" s="75">
        <v>-4.9538740999999997E-2</v>
      </c>
      <c r="H1497" s="75">
        <v>-1.0266104999999999E-2</v>
      </c>
      <c r="I1497" s="75">
        <v>-3.9493383E-2</v>
      </c>
      <c r="J1497" s="75">
        <v>2.0078409999999998E-3</v>
      </c>
      <c r="K1497" s="75">
        <v>2.3774943999999999E-2</v>
      </c>
      <c r="L1497" s="75">
        <v>86</v>
      </c>
    </row>
    <row r="1498" spans="2:12" x14ac:dyDescent="0.3">
      <c r="B1498" s="75">
        <v>2.7178291E-2</v>
      </c>
      <c r="C1498" s="75">
        <v>5.0680119000000003E-2</v>
      </c>
      <c r="D1498" s="75">
        <v>2.5050596000000001E-2</v>
      </c>
      <c r="E1498" s="75">
        <v>1.4986614000000001E-2</v>
      </c>
      <c r="F1498" s="75">
        <v>2.5950096999999998E-2</v>
      </c>
      <c r="G1498" s="75">
        <v>4.8476727999999997E-2</v>
      </c>
      <c r="H1498" s="75">
        <v>-3.9719207999999999E-2</v>
      </c>
      <c r="I1498" s="75">
        <v>3.4308858999999997E-2</v>
      </c>
      <c r="J1498" s="75">
        <v>7.8371420000000001E-3</v>
      </c>
      <c r="K1498" s="75">
        <v>2.3774943999999999E-2</v>
      </c>
      <c r="L1498" s="75">
        <v>122</v>
      </c>
    </row>
    <row r="1499" spans="2:12" x14ac:dyDescent="0.3">
      <c r="B1499" s="75">
        <v>-2.3677246999999998E-2</v>
      </c>
      <c r="C1499" s="75">
        <v>-4.4641636999999998E-2</v>
      </c>
      <c r="D1499" s="75">
        <v>-4.6085001E-2</v>
      </c>
      <c r="E1499" s="75">
        <v>-3.3213576000000002E-2</v>
      </c>
      <c r="F1499" s="75">
        <v>3.2829862000000001E-2</v>
      </c>
      <c r="G1499" s="75">
        <v>3.6263938000000003E-2</v>
      </c>
      <c r="H1499" s="75">
        <v>3.7595186000000003E-2</v>
      </c>
      <c r="I1499" s="75">
        <v>-2.5922620000000001E-3</v>
      </c>
      <c r="J1499" s="75">
        <v>-3.3248787000000002E-2</v>
      </c>
      <c r="K1499" s="75">
        <v>1.1348623E-2</v>
      </c>
      <c r="L1499" s="75">
        <v>72</v>
      </c>
    </row>
    <row r="1500" spans="2:12" x14ac:dyDescent="0.3">
      <c r="B1500" s="75">
        <v>4.8973521999999998E-2</v>
      </c>
      <c r="C1500" s="75">
        <v>5.0680119000000003E-2</v>
      </c>
      <c r="D1500" s="75">
        <v>3.4943550000000002E-3</v>
      </c>
      <c r="E1500" s="75">
        <v>7.0072545E-2</v>
      </c>
      <c r="F1500" s="75">
        <v>-8.4487239999999995E-3</v>
      </c>
      <c r="G1500" s="75">
        <v>1.34041E-2</v>
      </c>
      <c r="H1500" s="75">
        <v>-5.4445759000000003E-2</v>
      </c>
      <c r="I1500" s="75">
        <v>3.4308858999999997E-2</v>
      </c>
      <c r="J1500" s="75">
        <v>1.3315967999999999E-2</v>
      </c>
      <c r="K1500" s="75">
        <v>3.6201265000000003E-2</v>
      </c>
      <c r="L1500" s="75">
        <v>129</v>
      </c>
    </row>
    <row r="1501" spans="2:12" x14ac:dyDescent="0.3">
      <c r="B1501" s="75">
        <v>-5.2737554999999998E-2</v>
      </c>
      <c r="C1501" s="75">
        <v>-4.4641636999999998E-2</v>
      </c>
      <c r="D1501" s="75">
        <v>5.4151522000000001E-2</v>
      </c>
      <c r="E1501" s="75">
        <v>-2.6327835000000001E-2</v>
      </c>
      <c r="F1501" s="75">
        <v>-5.5231121000000001E-2</v>
      </c>
      <c r="G1501" s="75">
        <v>-3.3881317000000001E-2</v>
      </c>
      <c r="H1501" s="75">
        <v>-1.3947743E-2</v>
      </c>
      <c r="I1501" s="75">
        <v>-3.9493383E-2</v>
      </c>
      <c r="J1501" s="75">
        <v>-7.4088871000000001E-2</v>
      </c>
      <c r="K1501" s="75">
        <v>-5.9067194000000003E-2</v>
      </c>
      <c r="L1501" s="75">
        <v>142</v>
      </c>
    </row>
    <row r="1502" spans="2:12" x14ac:dyDescent="0.3">
      <c r="B1502" s="75">
        <v>4.1708444999999997E-2</v>
      </c>
      <c r="C1502" s="75">
        <v>-4.4641636999999998E-2</v>
      </c>
      <c r="D1502" s="75">
        <v>-4.5007189000000003E-2</v>
      </c>
      <c r="E1502" s="75">
        <v>3.4496213999999997E-2</v>
      </c>
      <c r="F1502" s="75">
        <v>4.3837485000000002E-2</v>
      </c>
      <c r="G1502" s="75">
        <v>-1.5718706999999998E-2</v>
      </c>
      <c r="H1502" s="75">
        <v>3.7595186000000003E-2</v>
      </c>
      <c r="I1502" s="75">
        <v>-1.4400621000000001E-2</v>
      </c>
      <c r="J1502" s="75">
        <v>8.9898693000000002E-2</v>
      </c>
      <c r="K1502" s="75">
        <v>7.2065159999999996E-3</v>
      </c>
      <c r="L1502" s="75">
        <v>90</v>
      </c>
    </row>
    <row r="1503" spans="2:12" x14ac:dyDescent="0.3">
      <c r="B1503" s="75">
        <v>5.6238599E-2</v>
      </c>
      <c r="C1503" s="75">
        <v>-4.4641636999999998E-2</v>
      </c>
      <c r="D1503" s="75">
        <v>-5.7940933999999999E-2</v>
      </c>
      <c r="E1503" s="75">
        <v>-7.9658579999999993E-3</v>
      </c>
      <c r="F1503" s="75">
        <v>5.2093201999999998E-2</v>
      </c>
      <c r="G1503" s="75">
        <v>4.9103025000000002E-2</v>
      </c>
      <c r="H1503" s="75">
        <v>5.6003375000000001E-2</v>
      </c>
      <c r="I1503" s="75">
        <v>-2.1411834000000001E-2</v>
      </c>
      <c r="J1503" s="75">
        <v>-2.8320242999999998E-2</v>
      </c>
      <c r="K1503" s="75">
        <v>4.4485479000000001E-2</v>
      </c>
      <c r="L1503" s="75">
        <v>158</v>
      </c>
    </row>
    <row r="1504" spans="2:12" x14ac:dyDescent="0.3">
      <c r="B1504" s="75">
        <v>-3.4574862999999997E-2</v>
      </c>
      <c r="C1504" s="75">
        <v>5.0680119000000003E-2</v>
      </c>
      <c r="D1504" s="75">
        <v>-5.5785309999999998E-2</v>
      </c>
      <c r="E1504" s="75">
        <v>-1.5999223E-2</v>
      </c>
      <c r="F1504" s="75">
        <v>-9.8246770000000004E-3</v>
      </c>
      <c r="G1504" s="75">
        <v>-7.8899950000000003E-3</v>
      </c>
      <c r="H1504" s="75">
        <v>3.7595186000000003E-2</v>
      </c>
      <c r="I1504" s="75">
        <v>-3.9493383E-2</v>
      </c>
      <c r="J1504" s="75">
        <v>-5.2958792999999997E-2</v>
      </c>
      <c r="K1504" s="75">
        <v>2.7917050999999998E-2</v>
      </c>
      <c r="L1504" s="75">
        <v>39</v>
      </c>
    </row>
    <row r="1505" spans="2:12" x14ac:dyDescent="0.3">
      <c r="B1505" s="75">
        <v>8.1666368000000003E-2</v>
      </c>
      <c r="C1505" s="75">
        <v>5.0680119000000003E-2</v>
      </c>
      <c r="D1505" s="75">
        <v>1.33873E-3</v>
      </c>
      <c r="E1505" s="75">
        <v>3.5643837999999997E-2</v>
      </c>
      <c r="F1505" s="75">
        <v>0.12639465599999999</v>
      </c>
      <c r="G1505" s="75">
        <v>9.1064918999999994E-2</v>
      </c>
      <c r="H1505" s="75">
        <v>1.9186997000000001E-2</v>
      </c>
      <c r="I1505" s="75">
        <v>3.4308858999999997E-2</v>
      </c>
      <c r="J1505" s="75">
        <v>8.4495282000000005E-2</v>
      </c>
      <c r="K1505" s="75">
        <v>-3.0072445999999999E-2</v>
      </c>
      <c r="L1505" s="75">
        <v>196</v>
      </c>
    </row>
    <row r="1506" spans="2:12" x14ac:dyDescent="0.3">
      <c r="B1506" s="75">
        <v>-1.8820169999999999E-3</v>
      </c>
      <c r="C1506" s="75">
        <v>5.0680119000000003E-2</v>
      </c>
      <c r="D1506" s="75">
        <v>3.0439655999999999E-2</v>
      </c>
      <c r="E1506" s="75">
        <v>5.2858190999999999E-2</v>
      </c>
      <c r="F1506" s="75">
        <v>3.9709625999999998E-2</v>
      </c>
      <c r="G1506" s="75">
        <v>5.6618587999999997E-2</v>
      </c>
      <c r="H1506" s="75">
        <v>-3.9719207999999999E-2</v>
      </c>
      <c r="I1506" s="75">
        <v>7.1209980000000006E-2</v>
      </c>
      <c r="J1506" s="75">
        <v>2.5393135000000001E-2</v>
      </c>
      <c r="K1506" s="75">
        <v>2.7917050999999998E-2</v>
      </c>
      <c r="L1506" s="75">
        <v>222</v>
      </c>
    </row>
    <row r="1507" spans="2:12" x14ac:dyDescent="0.3">
      <c r="B1507" s="75">
        <v>0.110726675</v>
      </c>
      <c r="C1507" s="75">
        <v>5.0680119000000003E-2</v>
      </c>
      <c r="D1507" s="75">
        <v>6.7277910000000003E-3</v>
      </c>
      <c r="E1507" s="75">
        <v>2.8758096E-2</v>
      </c>
      <c r="F1507" s="75">
        <v>-2.7712064000000002E-2</v>
      </c>
      <c r="G1507" s="75">
        <v>-7.2636979999999999E-3</v>
      </c>
      <c r="H1507" s="75">
        <v>-4.7082483000000001E-2</v>
      </c>
      <c r="I1507" s="75">
        <v>3.4308858999999997E-2</v>
      </c>
      <c r="J1507" s="75">
        <v>2.0078409999999998E-3</v>
      </c>
      <c r="K1507" s="75">
        <v>7.7622334000000001E-2</v>
      </c>
      <c r="L1507" s="75">
        <v>277</v>
      </c>
    </row>
    <row r="1508" spans="2:12" x14ac:dyDescent="0.3">
      <c r="B1508" s="75">
        <v>-3.0942324E-2</v>
      </c>
      <c r="C1508" s="75">
        <v>-4.4641636999999998E-2</v>
      </c>
      <c r="D1508" s="75">
        <v>4.6606836999999998E-2</v>
      </c>
      <c r="E1508" s="75">
        <v>1.4986614000000001E-2</v>
      </c>
      <c r="F1508" s="75">
        <v>-1.6704441E-2</v>
      </c>
      <c r="G1508" s="75">
        <v>-4.7033552999999999E-2</v>
      </c>
      <c r="H1508" s="75">
        <v>7.7880799999999997E-4</v>
      </c>
      <c r="I1508" s="75">
        <v>-2.5922620000000001E-3</v>
      </c>
      <c r="J1508" s="75">
        <v>6.3455920999999998E-2</v>
      </c>
      <c r="K1508" s="75">
        <v>-2.5930339E-2</v>
      </c>
      <c r="L1508" s="75">
        <v>99</v>
      </c>
    </row>
    <row r="1509" spans="2:12" x14ac:dyDescent="0.3">
      <c r="B1509" s="75">
        <v>1.750522E-3</v>
      </c>
      <c r="C1509" s="75">
        <v>5.0680119000000003E-2</v>
      </c>
      <c r="D1509" s="75">
        <v>2.6128407999999999E-2</v>
      </c>
      <c r="E1509" s="75">
        <v>-9.1134809999999997E-3</v>
      </c>
      <c r="F1509" s="75">
        <v>2.4574143999999999E-2</v>
      </c>
      <c r="G1509" s="75">
        <v>3.8455977000000002E-2</v>
      </c>
      <c r="H1509" s="75">
        <v>-2.1311019E-2</v>
      </c>
      <c r="I1509" s="75">
        <v>3.4308858999999997E-2</v>
      </c>
      <c r="J1509" s="75">
        <v>9.4364089999999998E-3</v>
      </c>
      <c r="K1509" s="75">
        <v>3.0644090000000001E-3</v>
      </c>
      <c r="L1509" s="75">
        <v>196</v>
      </c>
    </row>
    <row r="1510" spans="2:12" x14ac:dyDescent="0.3">
      <c r="B1510" s="75">
        <v>9.0155989999999991E-3</v>
      </c>
      <c r="C1510" s="75">
        <v>-4.4641636999999998E-2</v>
      </c>
      <c r="D1510" s="75">
        <v>4.5529025000000001E-2</v>
      </c>
      <c r="E1510" s="75">
        <v>2.8758096E-2</v>
      </c>
      <c r="F1510" s="75">
        <v>1.2190569E-2</v>
      </c>
      <c r="G1510" s="75">
        <v>-1.3839816E-2</v>
      </c>
      <c r="H1510" s="75">
        <v>2.6550272999999999E-2</v>
      </c>
      <c r="I1510" s="75">
        <v>-3.9493383E-2</v>
      </c>
      <c r="J1510" s="75">
        <v>4.6132330999999999E-2</v>
      </c>
      <c r="K1510" s="75">
        <v>3.6201265000000003E-2</v>
      </c>
      <c r="L1510" s="75">
        <v>202</v>
      </c>
    </row>
    <row r="1511" spans="2:12" x14ac:dyDescent="0.3">
      <c r="B1511" s="75">
        <v>3.0810830000000001E-2</v>
      </c>
      <c r="C1511" s="75">
        <v>-4.4641636999999998E-2</v>
      </c>
      <c r="D1511" s="75">
        <v>4.0139965E-2</v>
      </c>
      <c r="E1511" s="75">
        <v>7.6958286000000001E-2</v>
      </c>
      <c r="F1511" s="75">
        <v>1.7694379999999999E-2</v>
      </c>
      <c r="G1511" s="75">
        <v>3.7829679999999997E-2</v>
      </c>
      <c r="H1511" s="75">
        <v>-2.8674293999999999E-2</v>
      </c>
      <c r="I1511" s="75">
        <v>3.4308858999999997E-2</v>
      </c>
      <c r="J1511" s="75">
        <v>-1.498587E-3</v>
      </c>
      <c r="K1511" s="75">
        <v>0.11904340300000001</v>
      </c>
      <c r="L1511" s="75">
        <v>155</v>
      </c>
    </row>
    <row r="1512" spans="2:12" x14ac:dyDescent="0.3">
      <c r="B1512" s="75">
        <v>3.8075906E-2</v>
      </c>
      <c r="C1512" s="75">
        <v>5.0680119000000003E-2</v>
      </c>
      <c r="D1512" s="75">
        <v>-1.8061886999999999E-2</v>
      </c>
      <c r="E1512" s="75">
        <v>6.6629674E-2</v>
      </c>
      <c r="F1512" s="75">
        <v>-5.1103263000000003E-2</v>
      </c>
      <c r="G1512" s="75">
        <v>-1.6658151999999999E-2</v>
      </c>
      <c r="H1512" s="75">
        <v>-7.6535586000000003E-2</v>
      </c>
      <c r="I1512" s="75">
        <v>3.4308858999999997E-2</v>
      </c>
      <c r="J1512" s="75">
        <v>-1.1900684999999999E-2</v>
      </c>
      <c r="K1512" s="75">
        <v>-1.3504018E-2</v>
      </c>
      <c r="L1512" s="75">
        <v>77</v>
      </c>
    </row>
    <row r="1513" spans="2:12" x14ac:dyDescent="0.3">
      <c r="B1513" s="75">
        <v>9.0155989999999991E-3</v>
      </c>
      <c r="C1513" s="75">
        <v>-4.4641636999999998E-2</v>
      </c>
      <c r="D1513" s="75">
        <v>1.4272475E-2</v>
      </c>
      <c r="E1513" s="75">
        <v>1.4986614000000001E-2</v>
      </c>
      <c r="F1513" s="75">
        <v>5.4845106999999997E-2</v>
      </c>
      <c r="G1513" s="75">
        <v>4.7224134000000001E-2</v>
      </c>
      <c r="H1513" s="75">
        <v>7.0729925999999999E-2</v>
      </c>
      <c r="I1513" s="75">
        <v>-3.9493383E-2</v>
      </c>
      <c r="J1513" s="75">
        <v>-3.3248787000000002E-2</v>
      </c>
      <c r="K1513" s="75">
        <v>-5.9067194000000003E-2</v>
      </c>
      <c r="L1513" s="75">
        <v>191</v>
      </c>
    </row>
    <row r="1514" spans="2:12" x14ac:dyDescent="0.3">
      <c r="B1514" s="75">
        <v>9.2563983000000002E-2</v>
      </c>
      <c r="C1514" s="75">
        <v>-4.4641636999999998E-2</v>
      </c>
      <c r="D1514" s="75">
        <v>3.6906529E-2</v>
      </c>
      <c r="E1514" s="75">
        <v>2.1872355E-2</v>
      </c>
      <c r="F1514" s="75">
        <v>-2.4960158E-2</v>
      </c>
      <c r="G1514" s="75">
        <v>-1.6658151999999999E-2</v>
      </c>
      <c r="H1514" s="75">
        <v>7.7880799999999997E-4</v>
      </c>
      <c r="I1514" s="75">
        <v>-3.9493383E-2</v>
      </c>
      <c r="J1514" s="75">
        <v>-2.2512172E-2</v>
      </c>
      <c r="K1514" s="75">
        <v>-2.1788232000000001E-2</v>
      </c>
      <c r="L1514" s="75">
        <v>70</v>
      </c>
    </row>
    <row r="1515" spans="2:12" x14ac:dyDescent="0.3">
      <c r="B1515" s="75">
        <v>6.7136214E-2</v>
      </c>
      <c r="C1515" s="75">
        <v>-4.4641636999999998E-2</v>
      </c>
      <c r="D1515" s="75">
        <v>3.4943550000000002E-3</v>
      </c>
      <c r="E1515" s="75">
        <v>3.5643837999999997E-2</v>
      </c>
      <c r="F1515" s="75">
        <v>4.9341296E-2</v>
      </c>
      <c r="G1515" s="75">
        <v>3.1253562999999998E-2</v>
      </c>
      <c r="H1515" s="75">
        <v>7.0729925999999999E-2</v>
      </c>
      <c r="I1515" s="75">
        <v>-3.9493383E-2</v>
      </c>
      <c r="J1515" s="75">
        <v>-6.0925400000000005E-4</v>
      </c>
      <c r="K1515" s="75">
        <v>1.9632837E-2</v>
      </c>
      <c r="L1515" s="75">
        <v>73</v>
      </c>
    </row>
    <row r="1516" spans="2:12" x14ac:dyDescent="0.3">
      <c r="B1516" s="75">
        <v>1.750522E-3</v>
      </c>
      <c r="C1516" s="75">
        <v>-4.4641636999999998E-2</v>
      </c>
      <c r="D1516" s="75">
        <v>-7.0874678999999996E-2</v>
      </c>
      <c r="E1516" s="75">
        <v>-2.2884964000000001E-2</v>
      </c>
      <c r="F1516" s="75">
        <v>-1.5689600000000001E-3</v>
      </c>
      <c r="G1516" s="75">
        <v>-1.0007289999999999E-3</v>
      </c>
      <c r="H1516" s="75">
        <v>2.6550272999999999E-2</v>
      </c>
      <c r="I1516" s="75">
        <v>-3.9493383E-2</v>
      </c>
      <c r="J1516" s="75">
        <v>-2.2512172E-2</v>
      </c>
      <c r="K1516" s="75">
        <v>7.2065159999999996E-3</v>
      </c>
      <c r="L1516" s="75">
        <v>49</v>
      </c>
    </row>
    <row r="1517" spans="2:12" x14ac:dyDescent="0.3">
      <c r="B1517" s="75">
        <v>3.0810830000000001E-2</v>
      </c>
      <c r="C1517" s="75">
        <v>-4.4641636999999998E-2</v>
      </c>
      <c r="D1517" s="75">
        <v>-3.3151255999999997E-2</v>
      </c>
      <c r="E1517" s="75">
        <v>-2.2884964000000001E-2</v>
      </c>
      <c r="F1517" s="75">
        <v>-4.6975403999999998E-2</v>
      </c>
      <c r="G1517" s="75">
        <v>-8.1166735000000004E-2</v>
      </c>
      <c r="H1517" s="75">
        <v>0.10386466699999999</v>
      </c>
      <c r="I1517" s="75">
        <v>-7.6394504000000002E-2</v>
      </c>
      <c r="J1517" s="75">
        <v>-3.9809593999999997E-2</v>
      </c>
      <c r="K1517" s="75">
        <v>-5.4925086999999997E-2</v>
      </c>
      <c r="L1517" s="75">
        <v>65</v>
      </c>
    </row>
    <row r="1518" spans="2:12" x14ac:dyDescent="0.3">
      <c r="B1518" s="75">
        <v>2.7178291E-2</v>
      </c>
      <c r="C1518" s="75">
        <v>5.0680119000000003E-2</v>
      </c>
      <c r="D1518" s="75">
        <v>9.4030568999999994E-2</v>
      </c>
      <c r="E1518" s="75">
        <v>9.7615510000000003E-2</v>
      </c>
      <c r="F1518" s="75">
        <v>-3.4591827999999998E-2</v>
      </c>
      <c r="G1518" s="75">
        <v>-3.2002427E-2</v>
      </c>
      <c r="H1518" s="75">
        <v>-4.3400846E-2</v>
      </c>
      <c r="I1518" s="75">
        <v>-2.5922620000000001E-3</v>
      </c>
      <c r="J1518" s="75">
        <v>3.6645798E-2</v>
      </c>
      <c r="K1518" s="75">
        <v>0.106617082</v>
      </c>
      <c r="L1518" s="75">
        <v>263</v>
      </c>
    </row>
    <row r="1519" spans="2:12" x14ac:dyDescent="0.3">
      <c r="B1519" s="75">
        <v>1.2648137E-2</v>
      </c>
      <c r="C1519" s="75">
        <v>5.0680119000000003E-2</v>
      </c>
      <c r="D1519" s="75">
        <v>3.5828717000000003E-2</v>
      </c>
      <c r="E1519" s="75">
        <v>4.9415320999999998E-2</v>
      </c>
      <c r="F1519" s="75">
        <v>5.3469154999999997E-2</v>
      </c>
      <c r="G1519" s="75">
        <v>7.4154901999999995E-2</v>
      </c>
      <c r="H1519" s="75">
        <v>-6.9172310000000001E-2</v>
      </c>
      <c r="I1519" s="75">
        <v>0.145012222</v>
      </c>
      <c r="J1519" s="75">
        <v>4.5600808E-2</v>
      </c>
      <c r="K1519" s="75">
        <v>4.8627585000000001E-2</v>
      </c>
      <c r="L1519" s="75">
        <v>248</v>
      </c>
    </row>
    <row r="1520" spans="2:12" x14ac:dyDescent="0.3">
      <c r="B1520" s="75">
        <v>7.4401290999999994E-2</v>
      </c>
      <c r="C1520" s="75">
        <v>-4.4641636999999998E-2</v>
      </c>
      <c r="D1520" s="75">
        <v>3.1517468E-2</v>
      </c>
      <c r="E1520" s="75">
        <v>0.101058381</v>
      </c>
      <c r="F1520" s="75">
        <v>4.6589390000000001E-2</v>
      </c>
      <c r="G1520" s="75">
        <v>3.6890235E-2</v>
      </c>
      <c r="H1520" s="75">
        <v>1.5505359E-2</v>
      </c>
      <c r="I1520" s="75">
        <v>-2.5922620000000001E-3</v>
      </c>
      <c r="J1520" s="75">
        <v>3.3656813000000001E-2</v>
      </c>
      <c r="K1520" s="75">
        <v>4.4485479000000001E-2</v>
      </c>
      <c r="L1520" s="75">
        <v>296</v>
      </c>
    </row>
    <row r="1521" spans="2:12" x14ac:dyDescent="0.3">
      <c r="B1521" s="75">
        <v>-4.1839939E-2</v>
      </c>
      <c r="C1521" s="75">
        <v>-4.4641636999999998E-2</v>
      </c>
      <c r="D1521" s="75">
        <v>-6.5485617999999995E-2</v>
      </c>
      <c r="E1521" s="75">
        <v>-4.0099317000000002E-2</v>
      </c>
      <c r="F1521" s="75">
        <v>-5.6968180000000002E-3</v>
      </c>
      <c r="G1521" s="75">
        <v>1.4343546E-2</v>
      </c>
      <c r="H1521" s="75">
        <v>-4.3400846E-2</v>
      </c>
      <c r="I1521" s="75">
        <v>3.4308858999999997E-2</v>
      </c>
      <c r="J1521" s="75">
        <v>7.0268630000000004E-3</v>
      </c>
      <c r="K1521" s="75">
        <v>-1.3504018E-2</v>
      </c>
      <c r="L1521" s="75">
        <v>214</v>
      </c>
    </row>
    <row r="1522" spans="2:12" x14ac:dyDescent="0.3">
      <c r="B1522" s="75">
        <v>-8.9062938999999994E-2</v>
      </c>
      <c r="C1522" s="75">
        <v>-4.4641636999999998E-2</v>
      </c>
      <c r="D1522" s="75">
        <v>-4.1773752999999997E-2</v>
      </c>
      <c r="E1522" s="75">
        <v>-1.9442093000000001E-2</v>
      </c>
      <c r="F1522" s="75">
        <v>-6.6238744000000002E-2</v>
      </c>
      <c r="G1522" s="75">
        <v>-7.4277468999999999E-2</v>
      </c>
      <c r="H1522" s="75">
        <v>8.1420840000000008E-3</v>
      </c>
      <c r="I1522" s="75">
        <v>-3.9493383E-2</v>
      </c>
      <c r="J1522" s="75">
        <v>1.143797E-3</v>
      </c>
      <c r="K1522" s="75">
        <v>-3.0072445999999999E-2</v>
      </c>
      <c r="L1522" s="75">
        <v>185</v>
      </c>
    </row>
    <row r="1523" spans="2:12" x14ac:dyDescent="0.3">
      <c r="B1523" s="75">
        <v>2.3545752999999999E-2</v>
      </c>
      <c r="C1523" s="75">
        <v>5.0680119000000003E-2</v>
      </c>
      <c r="D1523" s="75">
        <v>-3.9618128000000002E-2</v>
      </c>
      <c r="E1523" s="75">
        <v>-5.6706109999999999E-3</v>
      </c>
      <c r="F1523" s="75">
        <v>-4.8351356999999998E-2</v>
      </c>
      <c r="G1523" s="75">
        <v>-3.3255021000000003E-2</v>
      </c>
      <c r="H1523" s="75">
        <v>1.1823721000000001E-2</v>
      </c>
      <c r="I1523" s="75">
        <v>-3.9493383E-2</v>
      </c>
      <c r="J1523" s="75">
        <v>-0.101643548</v>
      </c>
      <c r="K1523" s="75">
        <v>-6.7351408000000001E-2</v>
      </c>
      <c r="L1523" s="75">
        <v>78</v>
      </c>
    </row>
    <row r="1524" spans="2:12" x14ac:dyDescent="0.3">
      <c r="B1524" s="75">
        <v>-4.5472477999999997E-2</v>
      </c>
      <c r="C1524" s="75">
        <v>-4.4641636999999998E-2</v>
      </c>
      <c r="D1524" s="75">
        <v>-3.8540315999999998E-2</v>
      </c>
      <c r="E1524" s="75">
        <v>-2.6327835000000001E-2</v>
      </c>
      <c r="F1524" s="75">
        <v>-1.5328487999999999E-2</v>
      </c>
      <c r="G1524" s="75">
        <v>8.7816200000000004E-4</v>
      </c>
      <c r="H1524" s="75">
        <v>-3.2355931999999997E-2</v>
      </c>
      <c r="I1524" s="75">
        <v>-2.5922620000000001E-3</v>
      </c>
      <c r="J1524" s="75">
        <v>1.143797E-3</v>
      </c>
      <c r="K1524" s="75">
        <v>-3.8356660000000001E-2</v>
      </c>
      <c r="L1524" s="75">
        <v>93</v>
      </c>
    </row>
    <row r="1525" spans="2:12" x14ac:dyDescent="0.3">
      <c r="B1525" s="75">
        <v>-2.3677246999999998E-2</v>
      </c>
      <c r="C1525" s="75">
        <v>5.0680119000000003E-2</v>
      </c>
      <c r="D1525" s="75">
        <v>-2.5606571000000002E-2</v>
      </c>
      <c r="E1525" s="75">
        <v>4.2529578999999998E-2</v>
      </c>
      <c r="F1525" s="75">
        <v>-5.3855168000000002E-2</v>
      </c>
      <c r="G1525" s="75">
        <v>-4.7659849999999997E-2</v>
      </c>
      <c r="H1525" s="75">
        <v>-2.1311019E-2</v>
      </c>
      <c r="I1525" s="75">
        <v>-3.9493383E-2</v>
      </c>
      <c r="J1525" s="75">
        <v>1.143797E-3</v>
      </c>
      <c r="K1525" s="75">
        <v>1.9632837E-2</v>
      </c>
      <c r="L1525" s="75">
        <v>252</v>
      </c>
    </row>
    <row r="1526" spans="2:12" x14ac:dyDescent="0.3">
      <c r="B1526" s="75">
        <v>-9.9960555000000006E-2</v>
      </c>
      <c r="C1526" s="75">
        <v>-4.4641636999999998E-2</v>
      </c>
      <c r="D1526" s="75">
        <v>-2.3450947E-2</v>
      </c>
      <c r="E1526" s="75">
        <v>-6.4199411999999997E-2</v>
      </c>
      <c r="F1526" s="75">
        <v>-5.7983026999999999E-2</v>
      </c>
      <c r="G1526" s="75">
        <v>-6.0185787999999997E-2</v>
      </c>
      <c r="H1526" s="75">
        <v>1.1823721000000001E-2</v>
      </c>
      <c r="I1526" s="75">
        <v>-3.9493383E-2</v>
      </c>
      <c r="J1526" s="75">
        <v>-1.8118267E-2</v>
      </c>
      <c r="K1526" s="75">
        <v>-5.0782979999999998E-2</v>
      </c>
      <c r="L1526" s="75">
        <v>150</v>
      </c>
    </row>
    <row r="1527" spans="2:12" x14ac:dyDescent="0.3">
      <c r="B1527" s="75">
        <v>-2.7309785999999999E-2</v>
      </c>
      <c r="C1527" s="75">
        <v>-4.4641636999999998E-2</v>
      </c>
      <c r="D1527" s="75">
        <v>-6.6563430000000007E-2</v>
      </c>
      <c r="E1527" s="75">
        <v>-0.112399602</v>
      </c>
      <c r="F1527" s="75">
        <v>-4.9727309999999997E-2</v>
      </c>
      <c r="G1527" s="75">
        <v>-4.1396881000000003E-2</v>
      </c>
      <c r="H1527" s="75">
        <v>7.7880799999999997E-4</v>
      </c>
      <c r="I1527" s="75">
        <v>-3.9493383E-2</v>
      </c>
      <c r="J1527" s="75">
        <v>-3.5816727999999999E-2</v>
      </c>
      <c r="K1527" s="75">
        <v>-9.3619110000000005E-3</v>
      </c>
      <c r="L1527" s="75">
        <v>77</v>
      </c>
    </row>
    <row r="1528" spans="2:12" x14ac:dyDescent="0.3">
      <c r="B1528" s="75">
        <v>3.0810830000000001E-2</v>
      </c>
      <c r="C1528" s="75">
        <v>5.0680119000000003E-2</v>
      </c>
      <c r="D1528" s="75">
        <v>3.2595280999999997E-2</v>
      </c>
      <c r="E1528" s="75">
        <v>4.9415320999999998E-2</v>
      </c>
      <c r="F1528" s="75">
        <v>-4.0095640000000002E-2</v>
      </c>
      <c r="G1528" s="75">
        <v>-4.3588920000000003E-2</v>
      </c>
      <c r="H1528" s="75">
        <v>-6.9172310000000001E-2</v>
      </c>
      <c r="I1528" s="75">
        <v>3.4308858999999997E-2</v>
      </c>
      <c r="J1528" s="75">
        <v>6.3016614999999998E-2</v>
      </c>
      <c r="K1528" s="75">
        <v>3.0644090000000001E-3</v>
      </c>
      <c r="L1528" s="75">
        <v>208</v>
      </c>
    </row>
    <row r="1529" spans="2:12" x14ac:dyDescent="0.3">
      <c r="B1529" s="75">
        <v>-0.103593093</v>
      </c>
      <c r="C1529" s="75">
        <v>5.0680119000000003E-2</v>
      </c>
      <c r="D1529" s="75">
        <v>-4.6085001E-2</v>
      </c>
      <c r="E1529" s="75">
        <v>-2.6327835000000001E-2</v>
      </c>
      <c r="F1529" s="75">
        <v>-2.4960158E-2</v>
      </c>
      <c r="G1529" s="75">
        <v>-2.4800012E-2</v>
      </c>
      <c r="H1529" s="75">
        <v>3.0231910000000001E-2</v>
      </c>
      <c r="I1529" s="75">
        <v>-3.9493383E-2</v>
      </c>
      <c r="J1529" s="75">
        <v>-3.9809593999999997E-2</v>
      </c>
      <c r="K1529" s="75">
        <v>-5.4925086999999997E-2</v>
      </c>
      <c r="L1529" s="75">
        <v>77</v>
      </c>
    </row>
    <row r="1530" spans="2:12" x14ac:dyDescent="0.3">
      <c r="B1530" s="75">
        <v>6.7136214E-2</v>
      </c>
      <c r="C1530" s="75">
        <v>5.0680119000000003E-2</v>
      </c>
      <c r="D1530" s="75">
        <v>-2.9917820000000001E-2</v>
      </c>
      <c r="E1530" s="75">
        <v>5.7448684999999999E-2</v>
      </c>
      <c r="F1530" s="75">
        <v>-1.93007E-4</v>
      </c>
      <c r="G1530" s="75">
        <v>-1.5718706999999998E-2</v>
      </c>
      <c r="H1530" s="75">
        <v>7.4411563999999999E-2</v>
      </c>
      <c r="I1530" s="75">
        <v>-5.0563719E-2</v>
      </c>
      <c r="J1530" s="75">
        <v>-3.8459111999999997E-2</v>
      </c>
      <c r="K1530" s="75">
        <v>7.2065159999999996E-3</v>
      </c>
      <c r="L1530" s="75">
        <v>108</v>
      </c>
    </row>
    <row r="1531" spans="2:12" x14ac:dyDescent="0.3">
      <c r="B1531" s="75">
        <v>-5.2737554999999998E-2</v>
      </c>
      <c r="C1531" s="75">
        <v>-4.4641636999999998E-2</v>
      </c>
      <c r="D1531" s="75">
        <v>-1.2672826999999999E-2</v>
      </c>
      <c r="E1531" s="75">
        <v>-6.0756541999999997E-2</v>
      </c>
      <c r="F1531" s="75">
        <v>-1.93007E-4</v>
      </c>
      <c r="G1531" s="75">
        <v>8.0805760000000008E-3</v>
      </c>
      <c r="H1531" s="75">
        <v>1.1823721000000001E-2</v>
      </c>
      <c r="I1531" s="75">
        <v>-2.5922620000000001E-3</v>
      </c>
      <c r="J1531" s="75">
        <v>-2.7128645999999999E-2</v>
      </c>
      <c r="K1531" s="75">
        <v>-5.0782979999999998E-2</v>
      </c>
      <c r="L1531" s="75">
        <v>160</v>
      </c>
    </row>
    <row r="1532" spans="2:12" x14ac:dyDescent="0.3">
      <c r="B1532" s="75">
        <v>-2.7309785999999999E-2</v>
      </c>
      <c r="C1532" s="75">
        <v>5.0680119000000003E-2</v>
      </c>
      <c r="D1532" s="75">
        <v>-1.5906263E-2</v>
      </c>
      <c r="E1532" s="75">
        <v>-2.9770705000000001E-2</v>
      </c>
      <c r="F1532" s="75">
        <v>3.934852E-3</v>
      </c>
      <c r="G1532" s="75">
        <v>-6.8758100000000004E-4</v>
      </c>
      <c r="H1532" s="75">
        <v>4.1276823999999997E-2</v>
      </c>
      <c r="I1532" s="75">
        <v>-3.9493383E-2</v>
      </c>
      <c r="J1532" s="75">
        <v>-2.3644558E-2</v>
      </c>
      <c r="K1532" s="75">
        <v>1.1348623E-2</v>
      </c>
      <c r="L1532" s="75">
        <v>53</v>
      </c>
    </row>
    <row r="1533" spans="2:12" x14ac:dyDescent="0.3">
      <c r="B1533" s="75">
        <v>-3.8207401000000002E-2</v>
      </c>
      <c r="C1533" s="75">
        <v>5.0680119000000003E-2</v>
      </c>
      <c r="D1533" s="75">
        <v>7.1396514999999994E-2</v>
      </c>
      <c r="E1533" s="75">
        <v>-5.7313670999999997E-2</v>
      </c>
      <c r="F1533" s="75">
        <v>0.15391371300000001</v>
      </c>
      <c r="G1533" s="75">
        <v>0.15588664999999999</v>
      </c>
      <c r="H1533" s="75">
        <v>7.7880799999999997E-4</v>
      </c>
      <c r="I1533" s="75">
        <v>7.1948001999999997E-2</v>
      </c>
      <c r="J1533" s="75">
        <v>5.0276492999999998E-2</v>
      </c>
      <c r="K1533" s="75">
        <v>6.9338120000000003E-2</v>
      </c>
      <c r="L1533" s="75">
        <v>220</v>
      </c>
    </row>
    <row r="1534" spans="2:12" x14ac:dyDescent="0.3">
      <c r="B1534" s="75">
        <v>9.0155989999999991E-3</v>
      </c>
      <c r="C1534" s="75">
        <v>-4.4641636999999998E-2</v>
      </c>
      <c r="D1534" s="75">
        <v>-3.0995631999999999E-2</v>
      </c>
      <c r="E1534" s="75">
        <v>2.1872355E-2</v>
      </c>
      <c r="F1534" s="75">
        <v>8.0627100000000007E-3</v>
      </c>
      <c r="G1534" s="75">
        <v>8.7068730000000004E-3</v>
      </c>
      <c r="H1534" s="75">
        <v>4.4604459999999999E-3</v>
      </c>
      <c r="I1534" s="75">
        <v>-2.5922620000000001E-3</v>
      </c>
      <c r="J1534" s="75">
        <v>9.4364089999999998E-3</v>
      </c>
      <c r="K1534" s="75">
        <v>1.1348623E-2</v>
      </c>
      <c r="L1534" s="75">
        <v>154</v>
      </c>
    </row>
    <row r="1535" spans="2:12" x14ac:dyDescent="0.3">
      <c r="B1535" s="75">
        <v>1.2648137E-2</v>
      </c>
      <c r="C1535" s="75">
        <v>5.0680119000000003E-2</v>
      </c>
      <c r="D1535" s="75">
        <v>2.6091800000000001E-4</v>
      </c>
      <c r="E1535" s="75">
        <v>-1.1408728E-2</v>
      </c>
      <c r="F1535" s="75">
        <v>3.9709625999999998E-2</v>
      </c>
      <c r="G1535" s="75">
        <v>5.7244885000000002E-2</v>
      </c>
      <c r="H1535" s="75">
        <v>-3.9719207999999999E-2</v>
      </c>
      <c r="I1535" s="75">
        <v>5.6080520000000002E-2</v>
      </c>
      <c r="J1535" s="75">
        <v>2.4052582999999999E-2</v>
      </c>
      <c r="K1535" s="75">
        <v>3.2059157999999997E-2</v>
      </c>
      <c r="L1535" s="75">
        <v>259</v>
      </c>
    </row>
    <row r="1536" spans="2:12" x14ac:dyDescent="0.3">
      <c r="B1536" s="75">
        <v>6.7136214E-2</v>
      </c>
      <c r="C1536" s="75">
        <v>-4.4641636999999998E-2</v>
      </c>
      <c r="D1536" s="75">
        <v>3.6906529E-2</v>
      </c>
      <c r="E1536" s="75">
        <v>-5.0427930000000003E-2</v>
      </c>
      <c r="F1536" s="75">
        <v>-2.3584206E-2</v>
      </c>
      <c r="G1536" s="75">
        <v>-3.4507613999999999E-2</v>
      </c>
      <c r="H1536" s="75">
        <v>4.8640098999999999E-2</v>
      </c>
      <c r="I1536" s="75">
        <v>-3.9493383E-2</v>
      </c>
      <c r="J1536" s="75">
        <v>-2.5952424000000002E-2</v>
      </c>
      <c r="K1536" s="75">
        <v>-3.8356660000000001E-2</v>
      </c>
      <c r="L1536" s="75">
        <v>90</v>
      </c>
    </row>
    <row r="1537" spans="2:12" x14ac:dyDescent="0.3">
      <c r="B1537" s="75">
        <v>4.5340983000000001E-2</v>
      </c>
      <c r="C1537" s="75">
        <v>-4.4641636999999998E-2</v>
      </c>
      <c r="D1537" s="75">
        <v>3.9062153000000002E-2</v>
      </c>
      <c r="E1537" s="75">
        <v>4.5972449999999998E-2</v>
      </c>
      <c r="F1537" s="75">
        <v>6.6867569999999998E-3</v>
      </c>
      <c r="G1537" s="75">
        <v>-2.4173714999999998E-2</v>
      </c>
      <c r="H1537" s="75">
        <v>8.1420840000000008E-3</v>
      </c>
      <c r="I1537" s="75">
        <v>-1.2555564999999999E-2</v>
      </c>
      <c r="J1537" s="75">
        <v>6.4328232999999999E-2</v>
      </c>
      <c r="K1537" s="75">
        <v>5.6911798999999999E-2</v>
      </c>
      <c r="L1537" s="75">
        <v>246</v>
      </c>
    </row>
    <row r="1538" spans="2:12" x14ac:dyDescent="0.3">
      <c r="B1538" s="75">
        <v>6.7136214E-2</v>
      </c>
      <c r="C1538" s="75">
        <v>5.0680119000000003E-2</v>
      </c>
      <c r="D1538" s="75">
        <v>-1.4828450999999999E-2</v>
      </c>
      <c r="E1538" s="75">
        <v>5.8596308999999999E-2</v>
      </c>
      <c r="F1538" s="75">
        <v>-5.9358979999999999E-2</v>
      </c>
      <c r="G1538" s="75">
        <v>-3.4507613999999999E-2</v>
      </c>
      <c r="H1538" s="75">
        <v>-6.1809034999999998E-2</v>
      </c>
      <c r="I1538" s="75">
        <v>1.2906209E-2</v>
      </c>
      <c r="J1538" s="75">
        <v>-5.1453080000000003E-3</v>
      </c>
      <c r="K1538" s="75">
        <v>4.8627585000000001E-2</v>
      </c>
      <c r="L1538" s="75">
        <v>124</v>
      </c>
    </row>
    <row r="1539" spans="2:12" x14ac:dyDescent="0.3">
      <c r="B1539" s="75">
        <v>2.7178291E-2</v>
      </c>
      <c r="C1539" s="75">
        <v>-4.4641636999999998E-2</v>
      </c>
      <c r="D1539" s="75">
        <v>6.7277910000000003E-3</v>
      </c>
      <c r="E1539" s="75">
        <v>3.5643837999999997E-2</v>
      </c>
      <c r="F1539" s="75">
        <v>7.9612259000000005E-2</v>
      </c>
      <c r="G1539" s="75">
        <v>7.0710269000000006E-2</v>
      </c>
      <c r="H1539" s="75">
        <v>1.5505359E-2</v>
      </c>
      <c r="I1539" s="75">
        <v>3.4308858999999997E-2</v>
      </c>
      <c r="J1539" s="75">
        <v>4.0672264E-2</v>
      </c>
      <c r="K1539" s="75">
        <v>1.1348623E-2</v>
      </c>
      <c r="L1539" s="75">
        <v>67</v>
      </c>
    </row>
    <row r="1540" spans="2:12" x14ac:dyDescent="0.3">
      <c r="B1540" s="75">
        <v>5.6238599E-2</v>
      </c>
      <c r="C1540" s="75">
        <v>-4.4641636999999998E-2</v>
      </c>
      <c r="D1540" s="75">
        <v>-6.8719054000000002E-2</v>
      </c>
      <c r="E1540" s="75">
        <v>-6.8789906999999997E-2</v>
      </c>
      <c r="F1540" s="75">
        <v>-1.93007E-4</v>
      </c>
      <c r="G1540" s="75">
        <v>-1.0007289999999999E-3</v>
      </c>
      <c r="H1540" s="75">
        <v>4.4958461999999998E-2</v>
      </c>
      <c r="I1540" s="75">
        <v>-3.7648327000000002E-2</v>
      </c>
      <c r="J1540" s="75">
        <v>-4.8361725000000001E-2</v>
      </c>
      <c r="K1540" s="75">
        <v>-1.077698E-3</v>
      </c>
      <c r="L1540" s="75">
        <v>72</v>
      </c>
    </row>
    <row r="1541" spans="2:12" x14ac:dyDescent="0.3">
      <c r="B1541" s="75">
        <v>3.4443368000000002E-2</v>
      </c>
      <c r="C1541" s="75">
        <v>5.0680119000000003E-2</v>
      </c>
      <c r="D1541" s="75">
        <v>-9.4393900000000006E-3</v>
      </c>
      <c r="E1541" s="75">
        <v>5.9743932999999999E-2</v>
      </c>
      <c r="F1541" s="75">
        <v>-3.5967780999999997E-2</v>
      </c>
      <c r="G1541" s="75">
        <v>-7.5768470000000003E-3</v>
      </c>
      <c r="H1541" s="75">
        <v>-7.6535586000000003E-2</v>
      </c>
      <c r="I1541" s="75">
        <v>7.1209980000000006E-2</v>
      </c>
      <c r="J1541" s="75">
        <v>1.1008100999999999E-2</v>
      </c>
      <c r="K1541" s="75">
        <v>-2.1788232000000001E-2</v>
      </c>
      <c r="L1541" s="75">
        <v>257</v>
      </c>
    </row>
    <row r="1542" spans="2:12" x14ac:dyDescent="0.3">
      <c r="B1542" s="75">
        <v>2.3545752999999999E-2</v>
      </c>
      <c r="C1542" s="75">
        <v>-4.4641636999999998E-2</v>
      </c>
      <c r="D1542" s="75">
        <v>1.9661536E-2</v>
      </c>
      <c r="E1542" s="75">
        <v>-1.2556352E-2</v>
      </c>
      <c r="F1542" s="75">
        <v>8.3740117000000003E-2</v>
      </c>
      <c r="G1542" s="75">
        <v>3.8769126000000001E-2</v>
      </c>
      <c r="H1542" s="75">
        <v>6.3366650999999996E-2</v>
      </c>
      <c r="I1542" s="75">
        <v>-2.5922620000000001E-3</v>
      </c>
      <c r="J1542" s="75">
        <v>6.6048205999999998E-2</v>
      </c>
      <c r="K1542" s="75">
        <v>4.8627585000000001E-2</v>
      </c>
      <c r="L1542" s="75">
        <v>262</v>
      </c>
    </row>
    <row r="1543" spans="2:12" x14ac:dyDescent="0.3">
      <c r="B1543" s="75">
        <v>4.8973521999999998E-2</v>
      </c>
      <c r="C1543" s="75">
        <v>5.0680119000000003E-2</v>
      </c>
      <c r="D1543" s="75">
        <v>7.4629951E-2</v>
      </c>
      <c r="E1543" s="75">
        <v>6.6629674E-2</v>
      </c>
      <c r="F1543" s="75">
        <v>-9.8246770000000004E-3</v>
      </c>
      <c r="G1543" s="75">
        <v>-2.2533229999999998E-3</v>
      </c>
      <c r="H1543" s="75">
        <v>-4.3400846E-2</v>
      </c>
      <c r="I1543" s="75">
        <v>3.4308858999999997E-2</v>
      </c>
      <c r="J1543" s="75">
        <v>3.3656813000000001E-2</v>
      </c>
      <c r="K1543" s="75">
        <v>1.9632837E-2</v>
      </c>
      <c r="L1543" s="75">
        <v>275</v>
      </c>
    </row>
    <row r="1544" spans="2:12" x14ac:dyDescent="0.3">
      <c r="B1544" s="75">
        <v>3.0810830000000001E-2</v>
      </c>
      <c r="C1544" s="75">
        <v>5.0680119000000003E-2</v>
      </c>
      <c r="D1544" s="75">
        <v>-8.3615779999999997E-3</v>
      </c>
      <c r="E1544" s="75">
        <v>4.6580019999999996E-3</v>
      </c>
      <c r="F1544" s="75">
        <v>1.4942474000000001E-2</v>
      </c>
      <c r="G1544" s="75">
        <v>2.7495781E-2</v>
      </c>
      <c r="H1544" s="75">
        <v>8.1420840000000008E-3</v>
      </c>
      <c r="I1544" s="75">
        <v>-8.1274299999999997E-3</v>
      </c>
      <c r="J1544" s="75">
        <v>-2.9527622999999999E-2</v>
      </c>
      <c r="K1544" s="75">
        <v>5.6911798999999999E-2</v>
      </c>
      <c r="L1544" s="75">
        <v>177</v>
      </c>
    </row>
    <row r="1545" spans="2:12" x14ac:dyDescent="0.3">
      <c r="B1545" s="75">
        <v>-0.103593093</v>
      </c>
      <c r="C1545" s="75">
        <v>5.0680119000000003E-2</v>
      </c>
      <c r="D1545" s="75">
        <v>-2.3450947E-2</v>
      </c>
      <c r="E1545" s="75">
        <v>-2.2884964000000001E-2</v>
      </c>
      <c r="F1545" s="75">
        <v>-8.6878037000000005E-2</v>
      </c>
      <c r="G1545" s="75">
        <v>-6.7701351000000007E-2</v>
      </c>
      <c r="H1545" s="75">
        <v>-1.7629381E-2</v>
      </c>
      <c r="I1545" s="75">
        <v>-3.9493383E-2</v>
      </c>
      <c r="J1545" s="75">
        <v>-7.8140910999999993E-2</v>
      </c>
      <c r="K1545" s="75">
        <v>-7.1493514999999994E-2</v>
      </c>
      <c r="L1545" s="75">
        <v>71</v>
      </c>
    </row>
    <row r="1546" spans="2:12" x14ac:dyDescent="0.3">
      <c r="B1546" s="75">
        <v>1.6280676000000001E-2</v>
      </c>
      <c r="C1546" s="75">
        <v>5.0680119000000003E-2</v>
      </c>
      <c r="D1546" s="75">
        <v>-4.6085001E-2</v>
      </c>
      <c r="E1546" s="75">
        <v>1.1543743E-2</v>
      </c>
      <c r="F1546" s="75">
        <v>-3.3215875999999998E-2</v>
      </c>
      <c r="G1546" s="75">
        <v>-1.6031855000000001E-2</v>
      </c>
      <c r="H1546" s="75">
        <v>-1.0266104999999999E-2</v>
      </c>
      <c r="I1546" s="75">
        <v>-2.5922620000000001E-3</v>
      </c>
      <c r="J1546" s="75">
        <v>-4.3985402999999999E-2</v>
      </c>
      <c r="K1546" s="75">
        <v>-4.2498767E-2</v>
      </c>
      <c r="L1546" s="75">
        <v>47</v>
      </c>
    </row>
    <row r="1547" spans="2:12" x14ac:dyDescent="0.3">
      <c r="B1547" s="75">
        <v>-6.0002632E-2</v>
      </c>
      <c r="C1547" s="75">
        <v>5.0680119000000003E-2</v>
      </c>
      <c r="D1547" s="75">
        <v>5.4151522000000001E-2</v>
      </c>
      <c r="E1547" s="75">
        <v>-1.9442093000000001E-2</v>
      </c>
      <c r="F1547" s="75">
        <v>-4.9727309999999997E-2</v>
      </c>
      <c r="G1547" s="75">
        <v>-4.8912443999999999E-2</v>
      </c>
      <c r="H1547" s="75">
        <v>2.2868634999999998E-2</v>
      </c>
      <c r="I1547" s="75">
        <v>-3.9493383E-2</v>
      </c>
      <c r="J1547" s="75">
        <v>-4.3985402999999999E-2</v>
      </c>
      <c r="K1547" s="75">
        <v>-5.2198039999999998E-3</v>
      </c>
      <c r="L1547" s="75">
        <v>187</v>
      </c>
    </row>
    <row r="1548" spans="2:12" x14ac:dyDescent="0.3">
      <c r="B1548" s="75">
        <v>-2.7309785999999999E-2</v>
      </c>
      <c r="C1548" s="75">
        <v>-4.4641636999999998E-2</v>
      </c>
      <c r="D1548" s="75">
        <v>-3.5306879999999999E-2</v>
      </c>
      <c r="E1548" s="75">
        <v>-2.9770705000000001E-2</v>
      </c>
      <c r="F1548" s="75">
        <v>-5.6607074E-2</v>
      </c>
      <c r="G1548" s="75">
        <v>-5.8620046000000002E-2</v>
      </c>
      <c r="H1548" s="75">
        <v>3.0231910000000001E-2</v>
      </c>
      <c r="I1548" s="75">
        <v>-3.9493383E-2</v>
      </c>
      <c r="J1548" s="75">
        <v>-4.9868467999999999E-2</v>
      </c>
      <c r="K1548" s="75">
        <v>-0.12948301200000001</v>
      </c>
      <c r="L1548" s="75">
        <v>125</v>
      </c>
    </row>
    <row r="1549" spans="2:12" x14ac:dyDescent="0.3">
      <c r="B1549" s="75">
        <v>4.1708444999999997E-2</v>
      </c>
      <c r="C1549" s="75">
        <v>-4.4641636999999998E-2</v>
      </c>
      <c r="D1549" s="75">
        <v>-3.2073444E-2</v>
      </c>
      <c r="E1549" s="75">
        <v>-6.1904164999999997E-2</v>
      </c>
      <c r="F1549" s="75">
        <v>7.9612259000000005E-2</v>
      </c>
      <c r="G1549" s="75">
        <v>5.0981916000000002E-2</v>
      </c>
      <c r="H1549" s="75">
        <v>5.6003375000000001E-2</v>
      </c>
      <c r="I1549" s="75">
        <v>-9.9724859999999992E-3</v>
      </c>
      <c r="J1549" s="75">
        <v>4.5066167999999997E-2</v>
      </c>
      <c r="K1549" s="75">
        <v>-5.9067194000000003E-2</v>
      </c>
      <c r="L1549" s="75">
        <v>78</v>
      </c>
    </row>
    <row r="1550" spans="2:12" x14ac:dyDescent="0.3">
      <c r="B1550" s="75">
        <v>-8.1797861999999999E-2</v>
      </c>
      <c r="C1550" s="75">
        <v>-4.4641636999999998E-2</v>
      </c>
      <c r="D1550" s="75">
        <v>-8.1652798999999998E-2</v>
      </c>
      <c r="E1550" s="75">
        <v>-4.0099317000000002E-2</v>
      </c>
      <c r="F1550" s="75">
        <v>2.5588989999999999E-3</v>
      </c>
      <c r="G1550" s="75">
        <v>-1.8537043E-2</v>
      </c>
      <c r="H1550" s="75">
        <v>7.0729925999999999E-2</v>
      </c>
      <c r="I1550" s="75">
        <v>-3.9493383E-2</v>
      </c>
      <c r="J1550" s="75">
        <v>-1.0904436E-2</v>
      </c>
      <c r="K1550" s="75">
        <v>-9.2204049999999996E-2</v>
      </c>
      <c r="L1550" s="75">
        <v>51</v>
      </c>
    </row>
    <row r="1551" spans="2:12" x14ac:dyDescent="0.3">
      <c r="B1551" s="75">
        <v>-4.1839939E-2</v>
      </c>
      <c r="C1551" s="75">
        <v>-4.4641636999999998E-2</v>
      </c>
      <c r="D1551" s="75">
        <v>4.7684650000000002E-2</v>
      </c>
      <c r="E1551" s="75">
        <v>5.9743932999999999E-2</v>
      </c>
      <c r="F1551" s="75">
        <v>0.12777060900000001</v>
      </c>
      <c r="G1551" s="75">
        <v>0.12801643700000001</v>
      </c>
      <c r="H1551" s="75">
        <v>-2.4992657000000001E-2</v>
      </c>
      <c r="I1551" s="75">
        <v>0.108111101</v>
      </c>
      <c r="J1551" s="75">
        <v>6.3893120999999997E-2</v>
      </c>
      <c r="K1551" s="75">
        <v>4.0343372000000002E-2</v>
      </c>
      <c r="L1551" s="75">
        <v>258</v>
      </c>
    </row>
    <row r="1552" spans="2:12" x14ac:dyDescent="0.3">
      <c r="B1552" s="75">
        <v>-1.2779632000000001E-2</v>
      </c>
      <c r="C1552" s="75">
        <v>-4.4641636999999998E-2</v>
      </c>
      <c r="D1552" s="75">
        <v>6.0618393999999999E-2</v>
      </c>
      <c r="E1552" s="75">
        <v>5.2858190999999999E-2</v>
      </c>
      <c r="F1552" s="75">
        <v>4.7965343000000001E-2</v>
      </c>
      <c r="G1552" s="75">
        <v>2.9374672000000001E-2</v>
      </c>
      <c r="H1552" s="75">
        <v>-1.7629381E-2</v>
      </c>
      <c r="I1552" s="75">
        <v>3.4308858999999997E-2</v>
      </c>
      <c r="J1552" s="75">
        <v>7.0211298000000005E-2</v>
      </c>
      <c r="K1552" s="75">
        <v>7.2065159999999996E-3</v>
      </c>
      <c r="L1552" s="75">
        <v>215</v>
      </c>
    </row>
    <row r="1553" spans="2:12" x14ac:dyDescent="0.3">
      <c r="B1553" s="75">
        <v>6.7136214E-2</v>
      </c>
      <c r="C1553" s="75">
        <v>-4.4641636999999998E-2</v>
      </c>
      <c r="D1553" s="75">
        <v>5.6307146000000002E-2</v>
      </c>
      <c r="E1553" s="75">
        <v>7.3515415000000001E-2</v>
      </c>
      <c r="F1553" s="75">
        <v>-1.3952536E-2</v>
      </c>
      <c r="G1553" s="75">
        <v>-3.9204840999999997E-2</v>
      </c>
      <c r="H1553" s="75">
        <v>-3.2355931999999997E-2</v>
      </c>
      <c r="I1553" s="75">
        <v>-2.5922620000000001E-3</v>
      </c>
      <c r="J1553" s="75">
        <v>7.5737587999999995E-2</v>
      </c>
      <c r="K1553" s="75">
        <v>3.6201265000000003E-2</v>
      </c>
      <c r="L1553" s="75">
        <v>303</v>
      </c>
    </row>
    <row r="1554" spans="2:12" x14ac:dyDescent="0.3">
      <c r="B1554" s="75">
        <v>-5.2737554999999998E-2</v>
      </c>
      <c r="C1554" s="75">
        <v>5.0680119000000003E-2</v>
      </c>
      <c r="D1554" s="75">
        <v>9.8341816999999998E-2</v>
      </c>
      <c r="E1554" s="75">
        <v>8.7286898000000002E-2</v>
      </c>
      <c r="F1554" s="75">
        <v>6.0348919000000001E-2</v>
      </c>
      <c r="G1554" s="75">
        <v>4.8789876000000003E-2</v>
      </c>
      <c r="H1554" s="75">
        <v>-5.8127396999999997E-2</v>
      </c>
      <c r="I1554" s="75">
        <v>0.108111101</v>
      </c>
      <c r="J1554" s="75">
        <v>8.4495282000000005E-2</v>
      </c>
      <c r="K1554" s="75">
        <v>4.0343372000000002E-2</v>
      </c>
      <c r="L1554" s="75">
        <v>243</v>
      </c>
    </row>
    <row r="1555" spans="2:12" x14ac:dyDescent="0.3">
      <c r="B1555" s="75">
        <v>5.3830600000000003E-3</v>
      </c>
      <c r="C1555" s="75">
        <v>-4.4641636999999998E-2</v>
      </c>
      <c r="D1555" s="75">
        <v>5.9540582000000002E-2</v>
      </c>
      <c r="E1555" s="75">
        <v>-5.6166046999999997E-2</v>
      </c>
      <c r="F1555" s="75">
        <v>2.4574143999999999E-2</v>
      </c>
      <c r="G1555" s="75">
        <v>5.2860806000000003E-2</v>
      </c>
      <c r="H1555" s="75">
        <v>-4.3400846E-2</v>
      </c>
      <c r="I1555" s="75">
        <v>5.0914362999999997E-2</v>
      </c>
      <c r="J1555" s="75">
        <v>-4.2198599999999998E-3</v>
      </c>
      <c r="K1555" s="75">
        <v>-3.0072445999999999E-2</v>
      </c>
      <c r="L1555" s="75">
        <v>91</v>
      </c>
    </row>
    <row r="1556" spans="2:12" x14ac:dyDescent="0.3">
      <c r="B1556" s="75">
        <v>8.1666368000000003E-2</v>
      </c>
      <c r="C1556" s="75">
        <v>-4.4641636999999998E-2</v>
      </c>
      <c r="D1556" s="75">
        <v>3.3673093000000001E-2</v>
      </c>
      <c r="E1556" s="75">
        <v>8.1008720000000003E-3</v>
      </c>
      <c r="F1556" s="75">
        <v>5.2093201999999998E-2</v>
      </c>
      <c r="G1556" s="75">
        <v>5.6618587999999997E-2</v>
      </c>
      <c r="H1556" s="75">
        <v>-1.7629381E-2</v>
      </c>
      <c r="I1556" s="75">
        <v>3.4308858999999997E-2</v>
      </c>
      <c r="J1556" s="75">
        <v>3.4864193000000002E-2</v>
      </c>
      <c r="K1556" s="75">
        <v>6.9338120000000003E-2</v>
      </c>
      <c r="L1556" s="75">
        <v>150</v>
      </c>
    </row>
    <row r="1557" spans="2:12" x14ac:dyDescent="0.3">
      <c r="B1557" s="75">
        <v>3.0810830000000001E-2</v>
      </c>
      <c r="C1557" s="75">
        <v>5.0680119000000003E-2</v>
      </c>
      <c r="D1557" s="75">
        <v>5.6307146000000002E-2</v>
      </c>
      <c r="E1557" s="75">
        <v>7.6958286000000001E-2</v>
      </c>
      <c r="F1557" s="75">
        <v>4.9341296E-2</v>
      </c>
      <c r="G1557" s="75">
        <v>-1.2274073999999999E-2</v>
      </c>
      <c r="H1557" s="75">
        <v>-3.6037569999999998E-2</v>
      </c>
      <c r="I1557" s="75">
        <v>7.1209980000000006E-2</v>
      </c>
      <c r="J1557" s="75">
        <v>0.120053382</v>
      </c>
      <c r="K1557" s="75">
        <v>9.0048655000000005E-2</v>
      </c>
      <c r="L1557" s="75">
        <v>310</v>
      </c>
    </row>
    <row r="1558" spans="2:12" x14ac:dyDescent="0.3">
      <c r="B1558" s="75">
        <v>1.750522E-3</v>
      </c>
      <c r="C1558" s="75">
        <v>-4.4641636999999998E-2</v>
      </c>
      <c r="D1558" s="75">
        <v>-6.5485617999999995E-2</v>
      </c>
      <c r="E1558" s="75">
        <v>-5.6706109999999999E-3</v>
      </c>
      <c r="F1558" s="75">
        <v>-7.0727710000000003E-3</v>
      </c>
      <c r="G1558" s="75">
        <v>-1.9476488E-2</v>
      </c>
      <c r="H1558" s="75">
        <v>4.1276823999999997E-2</v>
      </c>
      <c r="I1558" s="75">
        <v>-3.9493383E-2</v>
      </c>
      <c r="J1558" s="75">
        <v>-3.3037129999999998E-3</v>
      </c>
      <c r="K1558" s="75">
        <v>7.2065159999999996E-3</v>
      </c>
      <c r="L1558" s="75">
        <v>153</v>
      </c>
    </row>
    <row r="1559" spans="2:12" x14ac:dyDescent="0.3">
      <c r="B1559" s="75">
        <v>-4.9105016000000001E-2</v>
      </c>
      <c r="C1559" s="75">
        <v>-4.4641636999999998E-2</v>
      </c>
      <c r="D1559" s="75">
        <v>0.16085491699999999</v>
      </c>
      <c r="E1559" s="75">
        <v>-4.6985059000000003E-2</v>
      </c>
      <c r="F1559" s="75">
        <v>-2.9088017000000001E-2</v>
      </c>
      <c r="G1559" s="75">
        <v>-1.9789636999999999E-2</v>
      </c>
      <c r="H1559" s="75">
        <v>-4.7082483000000001E-2</v>
      </c>
      <c r="I1559" s="75">
        <v>3.4308858999999997E-2</v>
      </c>
      <c r="J1559" s="75">
        <v>2.8016507E-2</v>
      </c>
      <c r="K1559" s="75">
        <v>1.1348623E-2</v>
      </c>
      <c r="L1559" s="75">
        <v>346</v>
      </c>
    </row>
    <row r="1560" spans="2:12" x14ac:dyDescent="0.3">
      <c r="B1560" s="75">
        <v>-2.7309785999999999E-2</v>
      </c>
      <c r="C1560" s="75">
        <v>5.0680119000000003E-2</v>
      </c>
      <c r="D1560" s="75">
        <v>-5.5785309999999998E-2</v>
      </c>
      <c r="E1560" s="75">
        <v>2.5315226E-2</v>
      </c>
      <c r="F1560" s="75">
        <v>-7.0727710000000003E-3</v>
      </c>
      <c r="G1560" s="75">
        <v>-2.3547418000000001E-2</v>
      </c>
      <c r="H1560" s="75">
        <v>5.2321737E-2</v>
      </c>
      <c r="I1560" s="75">
        <v>-3.9493383E-2</v>
      </c>
      <c r="J1560" s="75">
        <v>-5.1453080000000003E-3</v>
      </c>
      <c r="K1560" s="75">
        <v>-5.0782979999999998E-2</v>
      </c>
      <c r="L1560" s="75">
        <v>63</v>
      </c>
    </row>
    <row r="1561" spans="2:12" x14ac:dyDescent="0.3">
      <c r="B1561" s="75">
        <v>7.8033828999999999E-2</v>
      </c>
      <c r="C1561" s="75">
        <v>5.0680119000000003E-2</v>
      </c>
      <c r="D1561" s="75">
        <v>-2.4528759000000001E-2</v>
      </c>
      <c r="E1561" s="75">
        <v>-4.2394565000000002E-2</v>
      </c>
      <c r="F1561" s="75">
        <v>6.6867569999999998E-3</v>
      </c>
      <c r="G1561" s="75">
        <v>5.2860806000000003E-2</v>
      </c>
      <c r="H1561" s="75">
        <v>-6.9172310000000001E-2</v>
      </c>
      <c r="I1561" s="75">
        <v>8.0804270999999997E-2</v>
      </c>
      <c r="J1561" s="75">
        <v>-3.7128346E-2</v>
      </c>
      <c r="K1561" s="75">
        <v>5.6911798999999999E-2</v>
      </c>
      <c r="L1561" s="75">
        <v>89</v>
      </c>
    </row>
    <row r="1562" spans="2:12" x14ac:dyDescent="0.3">
      <c r="B1562" s="75">
        <v>1.2648137E-2</v>
      </c>
      <c r="C1562" s="75">
        <v>-4.4641636999999998E-2</v>
      </c>
      <c r="D1562" s="75">
        <v>-3.6384692000000003E-2</v>
      </c>
      <c r="E1562" s="75">
        <v>4.2529578999999998E-2</v>
      </c>
      <c r="F1562" s="75">
        <v>-1.3952536E-2</v>
      </c>
      <c r="G1562" s="75">
        <v>1.2934378E-2</v>
      </c>
      <c r="H1562" s="75">
        <v>-2.6833475999999998E-2</v>
      </c>
      <c r="I1562" s="75">
        <v>5.1569729999999996E-3</v>
      </c>
      <c r="J1562" s="75">
        <v>-4.3985402999999999E-2</v>
      </c>
      <c r="K1562" s="75">
        <v>7.2065159999999996E-3</v>
      </c>
      <c r="L1562" s="75">
        <v>50</v>
      </c>
    </row>
    <row r="1563" spans="2:12" x14ac:dyDescent="0.3">
      <c r="B1563" s="75">
        <v>4.1708444999999997E-2</v>
      </c>
      <c r="C1563" s="75">
        <v>-4.4641636999999998E-2</v>
      </c>
      <c r="D1563" s="75">
        <v>-8.3615779999999997E-3</v>
      </c>
      <c r="E1563" s="75">
        <v>-5.7313670999999997E-2</v>
      </c>
      <c r="F1563" s="75">
        <v>8.0627100000000007E-3</v>
      </c>
      <c r="G1563" s="75">
        <v>-3.1376130000000002E-2</v>
      </c>
      <c r="H1563" s="75">
        <v>0.15172595799999999</v>
      </c>
      <c r="I1563" s="75">
        <v>-7.6394504000000002E-2</v>
      </c>
      <c r="J1563" s="75">
        <v>-8.0236539999999995E-2</v>
      </c>
      <c r="K1563" s="75">
        <v>-1.7646124999999999E-2</v>
      </c>
      <c r="L1563" s="75">
        <v>39</v>
      </c>
    </row>
    <row r="1564" spans="2:12" x14ac:dyDescent="0.3">
      <c r="B1564" s="75">
        <v>4.8973521999999998E-2</v>
      </c>
      <c r="C1564" s="75">
        <v>-4.4641636999999998E-2</v>
      </c>
      <c r="D1564" s="75">
        <v>-4.1773752999999997E-2</v>
      </c>
      <c r="E1564" s="75">
        <v>0.104501252</v>
      </c>
      <c r="F1564" s="75">
        <v>3.5581767E-2</v>
      </c>
      <c r="G1564" s="75">
        <v>-2.5739457E-2</v>
      </c>
      <c r="H1564" s="75">
        <v>0.17749742299999999</v>
      </c>
      <c r="I1564" s="75">
        <v>-7.6394504000000002E-2</v>
      </c>
      <c r="J1564" s="75">
        <v>-1.2907942E-2</v>
      </c>
      <c r="K1564" s="75">
        <v>1.5490729999999999E-2</v>
      </c>
      <c r="L1564" s="75">
        <v>103</v>
      </c>
    </row>
    <row r="1565" spans="2:12" x14ac:dyDescent="0.3">
      <c r="B1565" s="75">
        <v>-1.641217E-2</v>
      </c>
      <c r="C1565" s="75">
        <v>5.0680119000000003E-2</v>
      </c>
      <c r="D1565" s="75">
        <v>0.127442743</v>
      </c>
      <c r="E1565" s="75">
        <v>9.7615510000000003E-2</v>
      </c>
      <c r="F1565" s="75">
        <v>1.6318427E-2</v>
      </c>
      <c r="G1565" s="75">
        <v>1.7475029999999999E-2</v>
      </c>
      <c r="H1565" s="75">
        <v>-2.1311019E-2</v>
      </c>
      <c r="I1565" s="75">
        <v>3.4308858999999997E-2</v>
      </c>
      <c r="J1565" s="75">
        <v>3.4864193000000002E-2</v>
      </c>
      <c r="K1565" s="75">
        <v>3.0644090000000001E-3</v>
      </c>
      <c r="L1565" s="75">
        <v>308</v>
      </c>
    </row>
    <row r="1566" spans="2:12" x14ac:dyDescent="0.3">
      <c r="B1566" s="75">
        <v>-7.4532786000000004E-2</v>
      </c>
      <c r="C1566" s="75">
        <v>5.0680119000000003E-2</v>
      </c>
      <c r="D1566" s="75">
        <v>-7.7341550999999994E-2</v>
      </c>
      <c r="E1566" s="75">
        <v>-4.6985059000000003E-2</v>
      </c>
      <c r="F1566" s="75">
        <v>-4.6975403999999998E-2</v>
      </c>
      <c r="G1566" s="75">
        <v>-3.2628723999999998E-2</v>
      </c>
      <c r="H1566" s="75">
        <v>4.4604459999999999E-3</v>
      </c>
      <c r="I1566" s="75">
        <v>-3.9493383E-2</v>
      </c>
      <c r="J1566" s="75">
        <v>-7.2128454999999994E-2</v>
      </c>
      <c r="K1566" s="75">
        <v>-1.7646124999999999E-2</v>
      </c>
      <c r="L1566" s="75">
        <v>116</v>
      </c>
    </row>
    <row r="1567" spans="2:12" x14ac:dyDescent="0.3">
      <c r="B1567" s="75">
        <v>3.4443368000000002E-2</v>
      </c>
      <c r="C1567" s="75">
        <v>5.0680119000000003E-2</v>
      </c>
      <c r="D1567" s="75">
        <v>2.8284032000000001E-2</v>
      </c>
      <c r="E1567" s="75">
        <v>-3.3213576000000002E-2</v>
      </c>
      <c r="F1567" s="75">
        <v>-4.5599450999999999E-2</v>
      </c>
      <c r="G1567" s="75">
        <v>-9.7688859999999992E-3</v>
      </c>
      <c r="H1567" s="75">
        <v>-5.0764121000000002E-2</v>
      </c>
      <c r="I1567" s="75">
        <v>-2.5922620000000001E-3</v>
      </c>
      <c r="J1567" s="75">
        <v>-5.9472696999999998E-2</v>
      </c>
      <c r="K1567" s="75">
        <v>-2.1788232000000001E-2</v>
      </c>
      <c r="L1567" s="75">
        <v>145</v>
      </c>
    </row>
    <row r="1568" spans="2:12" x14ac:dyDescent="0.3">
      <c r="B1568" s="75">
        <v>-3.4574862999999997E-2</v>
      </c>
      <c r="C1568" s="75">
        <v>5.0680119000000003E-2</v>
      </c>
      <c r="D1568" s="75">
        <v>-2.5606571000000002E-2</v>
      </c>
      <c r="E1568" s="75">
        <v>-1.7146846E-2</v>
      </c>
      <c r="F1568" s="75">
        <v>1.182946E-3</v>
      </c>
      <c r="G1568" s="75">
        <v>-2.8796199999999998E-3</v>
      </c>
      <c r="H1568" s="75">
        <v>8.1420840000000008E-3</v>
      </c>
      <c r="I1568" s="75">
        <v>-1.5507653999999999E-2</v>
      </c>
      <c r="J1568" s="75">
        <v>1.4822711000000001E-2</v>
      </c>
      <c r="K1568" s="75">
        <v>4.0343372000000002E-2</v>
      </c>
      <c r="L1568" s="75">
        <v>74</v>
      </c>
    </row>
    <row r="1569" spans="2:12" x14ac:dyDescent="0.3">
      <c r="B1569" s="75">
        <v>-5.2737554999999998E-2</v>
      </c>
      <c r="C1569" s="75">
        <v>5.0680119000000003E-2</v>
      </c>
      <c r="D1569" s="75">
        <v>-6.2252182000000003E-2</v>
      </c>
      <c r="E1569" s="75">
        <v>1.1543743E-2</v>
      </c>
      <c r="F1569" s="75">
        <v>-8.4487239999999995E-3</v>
      </c>
      <c r="G1569" s="75">
        <v>-3.6699653999999998E-2</v>
      </c>
      <c r="H1569" s="75">
        <v>0.122272856</v>
      </c>
      <c r="I1569" s="75">
        <v>-7.6394504000000002E-2</v>
      </c>
      <c r="J1569" s="75">
        <v>-8.6828992999999993E-2</v>
      </c>
      <c r="K1569" s="75">
        <v>3.0644090000000001E-3</v>
      </c>
      <c r="L1569" s="75">
        <v>45</v>
      </c>
    </row>
    <row r="1570" spans="2:12" x14ac:dyDescent="0.3">
      <c r="B1570" s="75">
        <v>5.9871136999999998E-2</v>
      </c>
      <c r="C1570" s="75">
        <v>-4.4641636999999998E-2</v>
      </c>
      <c r="D1570" s="75">
        <v>-8.1689399999999998E-4</v>
      </c>
      <c r="E1570" s="75">
        <v>-8.4856636999999999E-2</v>
      </c>
      <c r="F1570" s="75">
        <v>7.5484399999999993E-2</v>
      </c>
      <c r="G1570" s="75">
        <v>7.9478426000000005E-2</v>
      </c>
      <c r="H1570" s="75">
        <v>4.4604459999999999E-3</v>
      </c>
      <c r="I1570" s="75">
        <v>3.4308858999999997E-2</v>
      </c>
      <c r="J1570" s="75">
        <v>2.3374841E-2</v>
      </c>
      <c r="K1570" s="75">
        <v>2.7917050999999998E-2</v>
      </c>
      <c r="L1570" s="75">
        <v>115</v>
      </c>
    </row>
    <row r="1571" spans="2:12" x14ac:dyDescent="0.3">
      <c r="B1571" s="75">
        <v>6.3503675999999995E-2</v>
      </c>
      <c r="C1571" s="75">
        <v>5.0680119000000003E-2</v>
      </c>
      <c r="D1571" s="75">
        <v>8.8641507999999994E-2</v>
      </c>
      <c r="E1571" s="75">
        <v>7.0072545E-2</v>
      </c>
      <c r="F1571" s="75">
        <v>2.0446286000000001E-2</v>
      </c>
      <c r="G1571" s="75">
        <v>3.7516531999999998E-2</v>
      </c>
      <c r="H1571" s="75">
        <v>-5.0764121000000002E-2</v>
      </c>
      <c r="I1571" s="75">
        <v>7.1209980000000006E-2</v>
      </c>
      <c r="J1571" s="75">
        <v>2.9300413000000001E-2</v>
      </c>
      <c r="K1571" s="75">
        <v>7.3480226999999995E-2</v>
      </c>
      <c r="L1571" s="75">
        <v>264</v>
      </c>
    </row>
    <row r="1572" spans="2:12" x14ac:dyDescent="0.3">
      <c r="B1572" s="75">
        <v>9.0155989999999991E-3</v>
      </c>
      <c r="C1572" s="75">
        <v>-4.4641636999999998E-2</v>
      </c>
      <c r="D1572" s="75">
        <v>-3.2073444E-2</v>
      </c>
      <c r="E1572" s="75">
        <v>-2.6327835000000001E-2</v>
      </c>
      <c r="F1572" s="75">
        <v>4.2461532000000003E-2</v>
      </c>
      <c r="G1572" s="75">
        <v>-1.0395183000000001E-2</v>
      </c>
      <c r="H1572" s="75">
        <v>0.159089234</v>
      </c>
      <c r="I1572" s="75">
        <v>-7.6394504000000002E-2</v>
      </c>
      <c r="J1572" s="75">
        <v>-1.1900684999999999E-2</v>
      </c>
      <c r="K1572" s="75">
        <v>-3.8356660000000001E-2</v>
      </c>
      <c r="L1572" s="75">
        <v>87</v>
      </c>
    </row>
    <row r="1573" spans="2:12" x14ac:dyDescent="0.3">
      <c r="B1573" s="75">
        <v>5.3830600000000003E-3</v>
      </c>
      <c r="C1573" s="75">
        <v>5.0680119000000003E-2</v>
      </c>
      <c r="D1573" s="75">
        <v>3.0439655999999999E-2</v>
      </c>
      <c r="E1573" s="75">
        <v>8.3844027000000002E-2</v>
      </c>
      <c r="F1573" s="75">
        <v>-3.7343734000000003E-2</v>
      </c>
      <c r="G1573" s="75">
        <v>-4.7346700999999998E-2</v>
      </c>
      <c r="H1573" s="75">
        <v>1.5505359E-2</v>
      </c>
      <c r="I1573" s="75">
        <v>-3.9493383E-2</v>
      </c>
      <c r="J1573" s="75">
        <v>8.6402830000000003E-3</v>
      </c>
      <c r="K1573" s="75">
        <v>1.5490729999999999E-2</v>
      </c>
      <c r="L1573" s="75">
        <v>202</v>
      </c>
    </row>
    <row r="1574" spans="2:12" x14ac:dyDescent="0.3">
      <c r="B1574" s="75">
        <v>3.8075906E-2</v>
      </c>
      <c r="C1574" s="75">
        <v>5.0680119000000003E-2</v>
      </c>
      <c r="D1574" s="75">
        <v>8.8834150000000004E-3</v>
      </c>
      <c r="E1574" s="75">
        <v>4.2529578999999998E-2</v>
      </c>
      <c r="F1574" s="75">
        <v>-4.2847546E-2</v>
      </c>
      <c r="G1574" s="75">
        <v>-2.1042231000000002E-2</v>
      </c>
      <c r="H1574" s="75">
        <v>-3.9719207999999999E-2</v>
      </c>
      <c r="I1574" s="75">
        <v>-2.5922620000000001E-3</v>
      </c>
      <c r="J1574" s="75">
        <v>-1.8118267E-2</v>
      </c>
      <c r="K1574" s="75">
        <v>7.2065159999999996E-3</v>
      </c>
      <c r="L1574" s="75">
        <v>127</v>
      </c>
    </row>
    <row r="1575" spans="2:12" x14ac:dyDescent="0.3">
      <c r="B1575" s="75">
        <v>1.2648137E-2</v>
      </c>
      <c r="C1575" s="75">
        <v>-4.4641636999999998E-2</v>
      </c>
      <c r="D1575" s="75">
        <v>6.7277910000000003E-3</v>
      </c>
      <c r="E1575" s="75">
        <v>-5.6166046999999997E-2</v>
      </c>
      <c r="F1575" s="75">
        <v>-7.5870413999999997E-2</v>
      </c>
      <c r="G1575" s="75">
        <v>-6.6448756999999997E-2</v>
      </c>
      <c r="H1575" s="75">
        <v>-2.1311019E-2</v>
      </c>
      <c r="I1575" s="75">
        <v>-3.7648327000000002E-2</v>
      </c>
      <c r="J1575" s="75">
        <v>-1.8118267E-2</v>
      </c>
      <c r="K1575" s="75">
        <v>-9.2204049999999996E-2</v>
      </c>
      <c r="L1575" s="75">
        <v>182</v>
      </c>
    </row>
    <row r="1576" spans="2:12" x14ac:dyDescent="0.3">
      <c r="B1576" s="75">
        <v>7.4401290999999994E-2</v>
      </c>
      <c r="C1576" s="75">
        <v>5.0680119000000003E-2</v>
      </c>
      <c r="D1576" s="75">
        <v>-2.0217511000000001E-2</v>
      </c>
      <c r="E1576" s="75">
        <v>4.5972449999999998E-2</v>
      </c>
      <c r="F1576" s="75">
        <v>7.4108446999999994E-2</v>
      </c>
      <c r="G1576" s="75">
        <v>3.2819305E-2</v>
      </c>
      <c r="H1576" s="75">
        <v>-3.6037569999999998E-2</v>
      </c>
      <c r="I1576" s="75">
        <v>7.1209980000000006E-2</v>
      </c>
      <c r="J1576" s="75">
        <v>0.106354277</v>
      </c>
      <c r="K1576" s="75">
        <v>3.6201265000000003E-2</v>
      </c>
      <c r="L1576" s="75">
        <v>241</v>
      </c>
    </row>
    <row r="1577" spans="2:12" x14ac:dyDescent="0.3">
      <c r="B1577" s="75">
        <v>1.6280676000000001E-2</v>
      </c>
      <c r="C1577" s="75">
        <v>-4.4641636999999998E-2</v>
      </c>
      <c r="D1577" s="75">
        <v>-2.4528759000000001E-2</v>
      </c>
      <c r="E1577" s="75">
        <v>3.5643837999999997E-2</v>
      </c>
      <c r="F1577" s="75">
        <v>-7.0727710000000003E-3</v>
      </c>
      <c r="G1577" s="75">
        <v>-3.1927679999999999E-3</v>
      </c>
      <c r="H1577" s="75">
        <v>-1.3947743E-2</v>
      </c>
      <c r="I1577" s="75">
        <v>-2.5922620000000001E-3</v>
      </c>
      <c r="J1577" s="75">
        <v>1.5566844999999999E-2</v>
      </c>
      <c r="K1577" s="75">
        <v>1.5490729999999999E-2</v>
      </c>
      <c r="L1577" s="75">
        <v>66</v>
      </c>
    </row>
    <row r="1578" spans="2:12" x14ac:dyDescent="0.3">
      <c r="B1578" s="75">
        <v>-5.514555E-3</v>
      </c>
      <c r="C1578" s="75">
        <v>5.0680119000000003E-2</v>
      </c>
      <c r="D1578" s="75">
        <v>-1.1595015E-2</v>
      </c>
      <c r="E1578" s="75">
        <v>1.1543743E-2</v>
      </c>
      <c r="F1578" s="75">
        <v>-2.2208253000000001E-2</v>
      </c>
      <c r="G1578" s="75">
        <v>-1.5405558E-2</v>
      </c>
      <c r="H1578" s="75">
        <v>-2.1311019E-2</v>
      </c>
      <c r="I1578" s="75">
        <v>-2.5922620000000001E-3</v>
      </c>
      <c r="J1578" s="75">
        <v>1.1008100999999999E-2</v>
      </c>
      <c r="K1578" s="75">
        <v>6.9338120000000003E-2</v>
      </c>
      <c r="L1578" s="75">
        <v>94</v>
      </c>
    </row>
    <row r="1579" spans="2:12" x14ac:dyDescent="0.3">
      <c r="B1579" s="75">
        <v>1.2648137E-2</v>
      </c>
      <c r="C1579" s="75">
        <v>-4.4641636999999998E-2</v>
      </c>
      <c r="D1579" s="75">
        <v>2.6128407999999999E-2</v>
      </c>
      <c r="E1579" s="75">
        <v>6.3186803E-2</v>
      </c>
      <c r="F1579" s="75">
        <v>0.12501870300000001</v>
      </c>
      <c r="G1579" s="75">
        <v>9.1691216000000006E-2</v>
      </c>
      <c r="H1579" s="75">
        <v>6.3366650999999996E-2</v>
      </c>
      <c r="I1579" s="75">
        <v>-2.5922620000000001E-3</v>
      </c>
      <c r="J1579" s="75">
        <v>5.7572855999999999E-2</v>
      </c>
      <c r="K1579" s="75">
        <v>-2.1788232000000001E-2</v>
      </c>
      <c r="L1579" s="75">
        <v>283</v>
      </c>
    </row>
    <row r="1580" spans="2:12" x14ac:dyDescent="0.3">
      <c r="B1580" s="75">
        <v>-3.4574862999999997E-2</v>
      </c>
      <c r="C1580" s="75">
        <v>-4.4641636999999998E-2</v>
      </c>
      <c r="D1580" s="75">
        <v>-5.9018745999999997E-2</v>
      </c>
      <c r="E1580" s="75">
        <v>1.2151309999999999E-3</v>
      </c>
      <c r="F1580" s="75">
        <v>-5.3855168000000002E-2</v>
      </c>
      <c r="G1580" s="75">
        <v>-7.8035251E-2</v>
      </c>
      <c r="H1580" s="75">
        <v>6.7048287999999998E-2</v>
      </c>
      <c r="I1580" s="75">
        <v>-7.6394504000000002E-2</v>
      </c>
      <c r="J1580" s="75">
        <v>-2.1393681000000001E-2</v>
      </c>
      <c r="K1580" s="75">
        <v>1.5490729999999999E-2</v>
      </c>
      <c r="L1580" s="75">
        <v>64</v>
      </c>
    </row>
    <row r="1581" spans="2:12" x14ac:dyDescent="0.3">
      <c r="B1581" s="75">
        <v>6.7136214E-2</v>
      </c>
      <c r="C1581" s="75">
        <v>5.0680119000000003E-2</v>
      </c>
      <c r="D1581" s="75">
        <v>-3.6384692000000003E-2</v>
      </c>
      <c r="E1581" s="75">
        <v>-8.4856636999999999E-2</v>
      </c>
      <c r="F1581" s="75">
        <v>-7.0727710000000003E-3</v>
      </c>
      <c r="G1581" s="75">
        <v>1.9667069999999998E-2</v>
      </c>
      <c r="H1581" s="75">
        <v>-5.4445759000000003E-2</v>
      </c>
      <c r="I1581" s="75">
        <v>3.4308858999999997E-2</v>
      </c>
      <c r="J1581" s="75">
        <v>1.143797E-3</v>
      </c>
      <c r="K1581" s="75">
        <v>3.2059157999999997E-2</v>
      </c>
      <c r="L1581" s="75">
        <v>102</v>
      </c>
    </row>
    <row r="1582" spans="2:12" x14ac:dyDescent="0.3">
      <c r="B1582" s="75">
        <v>3.8075906E-2</v>
      </c>
      <c r="C1582" s="75">
        <v>5.0680119000000003E-2</v>
      </c>
      <c r="D1582" s="75">
        <v>-2.4528759000000001E-2</v>
      </c>
      <c r="E1582" s="75">
        <v>4.6580019999999996E-3</v>
      </c>
      <c r="F1582" s="75">
        <v>-2.6336110999999999E-2</v>
      </c>
      <c r="G1582" s="75">
        <v>-2.6365754000000002E-2</v>
      </c>
      <c r="H1582" s="75">
        <v>1.5505359E-2</v>
      </c>
      <c r="I1582" s="75">
        <v>-3.9493383E-2</v>
      </c>
      <c r="J1582" s="75">
        <v>-1.5998268E-2</v>
      </c>
      <c r="K1582" s="75">
        <v>-2.5930339E-2</v>
      </c>
      <c r="L1582" s="75">
        <v>200</v>
      </c>
    </row>
    <row r="1583" spans="2:12" x14ac:dyDescent="0.3">
      <c r="B1583" s="75">
        <v>9.0155989999999991E-3</v>
      </c>
      <c r="C1583" s="75">
        <v>5.0680119000000003E-2</v>
      </c>
      <c r="D1583" s="75">
        <v>1.8583723999999999E-2</v>
      </c>
      <c r="E1583" s="75">
        <v>3.9086707999999998E-2</v>
      </c>
      <c r="F1583" s="75">
        <v>1.7694379999999999E-2</v>
      </c>
      <c r="G1583" s="75">
        <v>1.0585763999999999E-2</v>
      </c>
      <c r="H1583" s="75">
        <v>1.9186997000000001E-2</v>
      </c>
      <c r="I1583" s="75">
        <v>-2.5922620000000001E-3</v>
      </c>
      <c r="J1583" s="75">
        <v>1.6304953000000001E-2</v>
      </c>
      <c r="K1583" s="75">
        <v>-1.7646124999999999E-2</v>
      </c>
      <c r="L1583" s="75">
        <v>265</v>
      </c>
    </row>
    <row r="1584" spans="2:12" x14ac:dyDescent="0.3">
      <c r="B1584" s="75">
        <v>-9.2695477999999998E-2</v>
      </c>
      <c r="C1584" s="75">
        <v>5.0680119000000003E-2</v>
      </c>
      <c r="D1584" s="75">
        <v>-9.0275296000000005E-2</v>
      </c>
      <c r="E1584" s="75">
        <v>-5.7313670999999997E-2</v>
      </c>
      <c r="F1584" s="75">
        <v>-2.4960158E-2</v>
      </c>
      <c r="G1584" s="75">
        <v>-3.0436683999999999E-2</v>
      </c>
      <c r="H1584" s="75">
        <v>-6.5844679999999996E-3</v>
      </c>
      <c r="I1584" s="75">
        <v>-2.5922620000000001E-3</v>
      </c>
      <c r="J1584" s="75">
        <v>2.4052582999999999E-2</v>
      </c>
      <c r="K1584" s="75">
        <v>3.0644090000000001E-3</v>
      </c>
      <c r="L1584" s="75">
        <v>94</v>
      </c>
    </row>
    <row r="1585" spans="2:12" x14ac:dyDescent="0.3">
      <c r="B1585" s="75">
        <v>7.0768752000000004E-2</v>
      </c>
      <c r="C1585" s="75">
        <v>-4.4641636999999998E-2</v>
      </c>
      <c r="D1585" s="75">
        <v>-5.1281419999999996E-3</v>
      </c>
      <c r="E1585" s="75">
        <v>-5.6706109999999999E-3</v>
      </c>
      <c r="F1585" s="75">
        <v>8.7867976E-2</v>
      </c>
      <c r="G1585" s="75">
        <v>0.10296456</v>
      </c>
      <c r="H1585" s="75">
        <v>1.1823721000000001E-2</v>
      </c>
      <c r="I1585" s="75">
        <v>3.4308858999999997E-2</v>
      </c>
      <c r="J1585" s="75">
        <v>-8.9440189999999992E-3</v>
      </c>
      <c r="K1585" s="75">
        <v>2.7917050999999998E-2</v>
      </c>
      <c r="L1585" s="75">
        <v>230</v>
      </c>
    </row>
    <row r="1586" spans="2:12" x14ac:dyDescent="0.3">
      <c r="B1586" s="75">
        <v>-1.641217E-2</v>
      </c>
      <c r="C1586" s="75">
        <v>-4.4641636999999998E-2</v>
      </c>
      <c r="D1586" s="75">
        <v>-5.2551872999999999E-2</v>
      </c>
      <c r="E1586" s="75">
        <v>-3.3213576000000002E-2</v>
      </c>
      <c r="F1586" s="75">
        <v>-4.4223498E-2</v>
      </c>
      <c r="G1586" s="75">
        <v>-3.6386505E-2</v>
      </c>
      <c r="H1586" s="75">
        <v>1.9186997000000001E-2</v>
      </c>
      <c r="I1586" s="75">
        <v>-3.9493383E-2</v>
      </c>
      <c r="J1586" s="75">
        <v>-6.8329743999999998E-2</v>
      </c>
      <c r="K1586" s="75">
        <v>-3.0072445999999999E-2</v>
      </c>
      <c r="L1586" s="75">
        <v>181</v>
      </c>
    </row>
    <row r="1587" spans="2:12" x14ac:dyDescent="0.3">
      <c r="B1587" s="75">
        <v>4.1708444999999997E-2</v>
      </c>
      <c r="C1587" s="75">
        <v>5.0680119000000003E-2</v>
      </c>
      <c r="D1587" s="75">
        <v>-2.2373134999999999E-2</v>
      </c>
      <c r="E1587" s="75">
        <v>2.8758096E-2</v>
      </c>
      <c r="F1587" s="75">
        <v>-6.6238744000000002E-2</v>
      </c>
      <c r="G1587" s="75">
        <v>-4.5154661999999998E-2</v>
      </c>
      <c r="H1587" s="75">
        <v>-6.1809034999999998E-2</v>
      </c>
      <c r="I1587" s="75">
        <v>-2.5922620000000001E-3</v>
      </c>
      <c r="J1587" s="75">
        <v>2.8637710000000002E-3</v>
      </c>
      <c r="K1587" s="75">
        <v>-5.4925086999999997E-2</v>
      </c>
      <c r="L1587" s="75">
        <v>156</v>
      </c>
    </row>
    <row r="1588" spans="2:12" x14ac:dyDescent="0.3">
      <c r="B1588" s="75">
        <v>1.2648137E-2</v>
      </c>
      <c r="C1588" s="75">
        <v>-4.4641636999999998E-2</v>
      </c>
      <c r="D1588" s="75">
        <v>-2.0217511000000001E-2</v>
      </c>
      <c r="E1588" s="75">
        <v>-1.5999223E-2</v>
      </c>
      <c r="F1588" s="75">
        <v>1.2190569E-2</v>
      </c>
      <c r="G1588" s="75">
        <v>2.1232812E-2</v>
      </c>
      <c r="H1588" s="75">
        <v>-7.6535586000000003E-2</v>
      </c>
      <c r="I1588" s="75">
        <v>0.108111101</v>
      </c>
      <c r="J1588" s="75">
        <v>5.9880722999999997E-2</v>
      </c>
      <c r="K1588" s="75">
        <v>-2.1788232000000001E-2</v>
      </c>
      <c r="L1588" s="75">
        <v>233</v>
      </c>
    </row>
    <row r="1589" spans="2:12" x14ac:dyDescent="0.3">
      <c r="B1589" s="75">
        <v>-3.8207401000000002E-2</v>
      </c>
      <c r="C1589" s="75">
        <v>-4.4641636999999998E-2</v>
      </c>
      <c r="D1589" s="75">
        <v>-5.4707497000000001E-2</v>
      </c>
      <c r="E1589" s="75">
        <v>-7.7970894999999998E-2</v>
      </c>
      <c r="F1589" s="75">
        <v>-3.3215875999999998E-2</v>
      </c>
      <c r="G1589" s="75">
        <v>-8.6490259E-2</v>
      </c>
      <c r="H1589" s="75">
        <v>0.140681045</v>
      </c>
      <c r="I1589" s="75">
        <v>-7.6394504000000002E-2</v>
      </c>
      <c r="J1589" s="75">
        <v>-1.9197048000000001E-2</v>
      </c>
      <c r="K1589" s="75">
        <v>-5.2198039999999998E-3</v>
      </c>
      <c r="L1589" s="75">
        <v>60</v>
      </c>
    </row>
    <row r="1590" spans="2:12" x14ac:dyDescent="0.3">
      <c r="B1590" s="75">
        <v>4.5340983000000001E-2</v>
      </c>
      <c r="C1590" s="75">
        <v>-4.4641636999999998E-2</v>
      </c>
      <c r="D1590" s="75">
        <v>-6.2059539999999996E-3</v>
      </c>
      <c r="E1590" s="75">
        <v>-1.5999223E-2</v>
      </c>
      <c r="F1590" s="75">
        <v>0.12501870300000001</v>
      </c>
      <c r="G1590" s="75">
        <v>0.12519810100000001</v>
      </c>
      <c r="H1590" s="75">
        <v>1.9186997000000001E-2</v>
      </c>
      <c r="I1590" s="75">
        <v>3.4308858999999997E-2</v>
      </c>
      <c r="J1590" s="75">
        <v>3.2433226000000002E-2</v>
      </c>
      <c r="K1590" s="75">
        <v>-5.2198039999999998E-3</v>
      </c>
      <c r="L1590" s="75">
        <v>219</v>
      </c>
    </row>
    <row r="1591" spans="2:12" x14ac:dyDescent="0.3">
      <c r="B1591" s="75">
        <v>7.0768752000000004E-2</v>
      </c>
      <c r="C1591" s="75">
        <v>5.0680119000000003E-2</v>
      </c>
      <c r="D1591" s="75">
        <v>-1.6984075000000001E-2</v>
      </c>
      <c r="E1591" s="75">
        <v>2.1872355E-2</v>
      </c>
      <c r="F1591" s="75">
        <v>4.3837485000000002E-2</v>
      </c>
      <c r="G1591" s="75">
        <v>5.6305439999999998E-2</v>
      </c>
      <c r="H1591" s="75">
        <v>3.7595186000000003E-2</v>
      </c>
      <c r="I1591" s="75">
        <v>-2.5922620000000001E-3</v>
      </c>
      <c r="J1591" s="75">
        <v>-7.0209312999999995E-2</v>
      </c>
      <c r="K1591" s="75">
        <v>-1.7646124999999999E-2</v>
      </c>
      <c r="L1591" s="75">
        <v>80</v>
      </c>
    </row>
    <row r="1592" spans="2:12" x14ac:dyDescent="0.3">
      <c r="B1592" s="75">
        <v>-7.4532786000000004E-2</v>
      </c>
      <c r="C1592" s="75">
        <v>5.0680119000000003E-2</v>
      </c>
      <c r="D1592" s="75">
        <v>5.5229333999999998E-2</v>
      </c>
      <c r="E1592" s="75">
        <v>-4.0099317000000002E-2</v>
      </c>
      <c r="F1592" s="75">
        <v>5.3469154999999997E-2</v>
      </c>
      <c r="G1592" s="75">
        <v>5.3173955000000002E-2</v>
      </c>
      <c r="H1592" s="75">
        <v>-4.3400846E-2</v>
      </c>
      <c r="I1592" s="75">
        <v>7.1209980000000006E-2</v>
      </c>
      <c r="J1592" s="75">
        <v>6.1237908000000001E-2</v>
      </c>
      <c r="K1592" s="75">
        <v>-3.4214553000000002E-2</v>
      </c>
      <c r="L1592" s="75">
        <v>68</v>
      </c>
    </row>
    <row r="1593" spans="2:12" x14ac:dyDescent="0.3">
      <c r="B1593" s="75">
        <v>5.9871136999999998E-2</v>
      </c>
      <c r="C1593" s="75">
        <v>5.0680119000000003E-2</v>
      </c>
      <c r="D1593" s="75">
        <v>7.6785575999999994E-2</v>
      </c>
      <c r="E1593" s="75">
        <v>2.5315226E-2</v>
      </c>
      <c r="F1593" s="75">
        <v>1.182946E-3</v>
      </c>
      <c r="G1593" s="75">
        <v>1.6848733000000001E-2</v>
      </c>
      <c r="H1593" s="75">
        <v>-5.4445759000000003E-2</v>
      </c>
      <c r="I1593" s="75">
        <v>3.4308858999999997E-2</v>
      </c>
      <c r="J1593" s="75">
        <v>2.9935647999999999E-2</v>
      </c>
      <c r="K1593" s="75">
        <v>4.4485479000000001E-2</v>
      </c>
      <c r="L1593" s="75">
        <v>332</v>
      </c>
    </row>
    <row r="1594" spans="2:12" x14ac:dyDescent="0.3">
      <c r="B1594" s="75">
        <v>7.4401290999999994E-2</v>
      </c>
      <c r="C1594" s="75">
        <v>-4.4641636999999998E-2</v>
      </c>
      <c r="D1594" s="75">
        <v>1.8583723999999999E-2</v>
      </c>
      <c r="E1594" s="75">
        <v>6.3186803E-2</v>
      </c>
      <c r="F1594" s="75">
        <v>6.1724872E-2</v>
      </c>
      <c r="G1594" s="75">
        <v>4.2840056000000001E-2</v>
      </c>
      <c r="H1594" s="75">
        <v>8.1420840000000008E-3</v>
      </c>
      <c r="I1594" s="75">
        <v>-2.5922620000000001E-3</v>
      </c>
      <c r="J1594" s="75">
        <v>5.8039128000000002E-2</v>
      </c>
      <c r="K1594" s="75">
        <v>-5.9067194000000003E-2</v>
      </c>
      <c r="L1594" s="75">
        <v>248</v>
      </c>
    </row>
    <row r="1595" spans="2:12" x14ac:dyDescent="0.3">
      <c r="B1595" s="75">
        <v>9.0155989999999991E-3</v>
      </c>
      <c r="C1595" s="75">
        <v>-4.4641636999999998E-2</v>
      </c>
      <c r="D1595" s="75">
        <v>-2.2373134999999999E-2</v>
      </c>
      <c r="E1595" s="75">
        <v>-3.2065953000000001E-2</v>
      </c>
      <c r="F1595" s="75">
        <v>-4.9727309999999997E-2</v>
      </c>
      <c r="G1595" s="75">
        <v>-6.8640797000000003E-2</v>
      </c>
      <c r="H1595" s="75">
        <v>7.8093202E-2</v>
      </c>
      <c r="I1595" s="75">
        <v>-7.0859335999999995E-2</v>
      </c>
      <c r="J1595" s="75">
        <v>-6.2912949999999995E-2</v>
      </c>
      <c r="K1595" s="75">
        <v>-3.8356660000000001E-2</v>
      </c>
      <c r="L1595" s="75">
        <v>84</v>
      </c>
    </row>
    <row r="1596" spans="2:12" x14ac:dyDescent="0.3">
      <c r="B1596" s="75">
        <v>-7.0900247E-2</v>
      </c>
      <c r="C1596" s="75">
        <v>-4.4641636999999998E-2</v>
      </c>
      <c r="D1596" s="75">
        <v>9.2952756999999997E-2</v>
      </c>
      <c r="E1596" s="75">
        <v>1.2691366000000001E-2</v>
      </c>
      <c r="F1596" s="75">
        <v>2.0446286000000001E-2</v>
      </c>
      <c r="G1596" s="75">
        <v>4.2526907000000003E-2</v>
      </c>
      <c r="H1596" s="75">
        <v>7.7880799999999997E-4</v>
      </c>
      <c r="I1596" s="75">
        <v>3.5982800000000002E-4</v>
      </c>
      <c r="J1596" s="75">
        <v>-5.4544152999999998E-2</v>
      </c>
      <c r="K1596" s="75">
        <v>-1.077698E-3</v>
      </c>
      <c r="L1596" s="75">
        <v>200</v>
      </c>
    </row>
    <row r="1597" spans="2:12" x14ac:dyDescent="0.3">
      <c r="B1597" s="75">
        <v>2.3545752999999999E-2</v>
      </c>
      <c r="C1597" s="75">
        <v>5.0680119000000003E-2</v>
      </c>
      <c r="D1597" s="75">
        <v>-3.0995631999999999E-2</v>
      </c>
      <c r="E1597" s="75">
        <v>-5.6706109999999999E-3</v>
      </c>
      <c r="F1597" s="75">
        <v>-1.6704441E-2</v>
      </c>
      <c r="G1597" s="75">
        <v>1.7788179000000001E-2</v>
      </c>
      <c r="H1597" s="75">
        <v>-3.2355931999999997E-2</v>
      </c>
      <c r="I1597" s="75">
        <v>-2.5922620000000001E-3</v>
      </c>
      <c r="J1597" s="75">
        <v>-7.4088871000000001E-2</v>
      </c>
      <c r="K1597" s="75">
        <v>-3.4214553000000002E-2</v>
      </c>
      <c r="L1597" s="75">
        <v>55</v>
      </c>
    </row>
    <row r="1598" spans="2:12" x14ac:dyDescent="0.3">
      <c r="B1598" s="75">
        <v>-5.2737554999999998E-2</v>
      </c>
      <c r="C1598" s="75">
        <v>5.0680119000000003E-2</v>
      </c>
      <c r="D1598" s="75">
        <v>3.9062153000000002E-2</v>
      </c>
      <c r="E1598" s="75">
        <v>-4.0099317000000002E-2</v>
      </c>
      <c r="F1598" s="75">
        <v>-5.6968180000000002E-3</v>
      </c>
      <c r="G1598" s="75">
        <v>-1.2900371000000001E-2</v>
      </c>
      <c r="H1598" s="75">
        <v>1.1823721000000001E-2</v>
      </c>
      <c r="I1598" s="75">
        <v>-3.9493383E-2</v>
      </c>
      <c r="J1598" s="75">
        <v>1.6304953000000001E-2</v>
      </c>
      <c r="K1598" s="75">
        <v>3.0644090000000001E-3</v>
      </c>
      <c r="L1598" s="75">
        <v>85</v>
      </c>
    </row>
    <row r="1599" spans="2:12" x14ac:dyDescent="0.3">
      <c r="B1599" s="75">
        <v>6.7136214E-2</v>
      </c>
      <c r="C1599" s="75">
        <v>-4.4641636999999998E-2</v>
      </c>
      <c r="D1599" s="75">
        <v>-6.1174369999999999E-2</v>
      </c>
      <c r="E1599" s="75">
        <v>-4.0099317000000002E-2</v>
      </c>
      <c r="F1599" s="75">
        <v>-2.6336110999999999E-2</v>
      </c>
      <c r="G1599" s="75">
        <v>-2.4486864000000001E-2</v>
      </c>
      <c r="H1599" s="75">
        <v>3.3913548000000002E-2</v>
      </c>
      <c r="I1599" s="75">
        <v>-3.9493383E-2</v>
      </c>
      <c r="J1599" s="75">
        <v>-5.6157573000000002E-2</v>
      </c>
      <c r="K1599" s="75">
        <v>-5.9067194000000003E-2</v>
      </c>
      <c r="L1599" s="75">
        <v>89</v>
      </c>
    </row>
    <row r="1600" spans="2:12" x14ac:dyDescent="0.3">
      <c r="B1600" s="75">
        <v>1.750522E-3</v>
      </c>
      <c r="C1600" s="75">
        <v>-4.4641636999999998E-2</v>
      </c>
      <c r="D1600" s="75">
        <v>-8.3615779999999997E-3</v>
      </c>
      <c r="E1600" s="75">
        <v>-6.4199411999999997E-2</v>
      </c>
      <c r="F1600" s="75">
        <v>-3.8719687000000003E-2</v>
      </c>
      <c r="G1600" s="75">
        <v>-2.4486864000000001E-2</v>
      </c>
      <c r="H1600" s="75">
        <v>4.4604459999999999E-3</v>
      </c>
      <c r="I1600" s="75">
        <v>-3.9493383E-2</v>
      </c>
      <c r="J1600" s="75">
        <v>-6.4683022000000007E-2</v>
      </c>
      <c r="K1600" s="75">
        <v>-5.4925086999999997E-2</v>
      </c>
      <c r="L1600" s="75">
        <v>31</v>
      </c>
    </row>
    <row r="1601" spans="2:12" x14ac:dyDescent="0.3">
      <c r="B1601" s="75">
        <v>2.3545752999999999E-2</v>
      </c>
      <c r="C1601" s="75">
        <v>5.0680119000000003E-2</v>
      </c>
      <c r="D1601" s="75">
        <v>-3.7462504000000001E-2</v>
      </c>
      <c r="E1601" s="75">
        <v>-4.6985059000000003E-2</v>
      </c>
      <c r="F1601" s="75">
        <v>-9.1005896000000003E-2</v>
      </c>
      <c r="G1601" s="75">
        <v>-7.5530062999999995E-2</v>
      </c>
      <c r="H1601" s="75">
        <v>-3.2355931999999997E-2</v>
      </c>
      <c r="I1601" s="75">
        <v>-3.9493383E-2</v>
      </c>
      <c r="J1601" s="75">
        <v>-3.0751210000000001E-2</v>
      </c>
      <c r="K1601" s="75">
        <v>-1.3504018E-2</v>
      </c>
      <c r="L1601" s="75">
        <v>129</v>
      </c>
    </row>
    <row r="1602" spans="2:12" x14ac:dyDescent="0.3">
      <c r="B1602" s="75">
        <v>3.8075906E-2</v>
      </c>
      <c r="C1602" s="75">
        <v>5.0680119000000003E-2</v>
      </c>
      <c r="D1602" s="75">
        <v>-1.3750639E-2</v>
      </c>
      <c r="E1602" s="75">
        <v>-1.5999223E-2</v>
      </c>
      <c r="F1602" s="75">
        <v>-3.5967780999999997E-2</v>
      </c>
      <c r="G1602" s="75">
        <v>-2.1981675999999999E-2</v>
      </c>
      <c r="H1602" s="75">
        <v>-1.3947743E-2</v>
      </c>
      <c r="I1602" s="75">
        <v>-2.5922620000000001E-3</v>
      </c>
      <c r="J1602" s="75">
        <v>-2.5952424000000002E-2</v>
      </c>
      <c r="K1602" s="75">
        <v>-1.077698E-3</v>
      </c>
      <c r="L1602" s="75">
        <v>83</v>
      </c>
    </row>
    <row r="1603" spans="2:12" x14ac:dyDescent="0.3">
      <c r="B1603" s="75">
        <v>1.6280676000000001E-2</v>
      </c>
      <c r="C1603" s="75">
        <v>-4.4641636999999998E-2</v>
      </c>
      <c r="D1603" s="75">
        <v>7.3552139000000002E-2</v>
      </c>
      <c r="E1603" s="75">
        <v>-4.1246941000000002E-2</v>
      </c>
      <c r="F1603" s="75">
        <v>-4.3208659999999996E-3</v>
      </c>
      <c r="G1603" s="75">
        <v>-1.3526666999999999E-2</v>
      </c>
      <c r="H1603" s="75">
        <v>-1.3947743E-2</v>
      </c>
      <c r="I1603" s="75">
        <v>-1.1162170000000001E-3</v>
      </c>
      <c r="J1603" s="75">
        <v>4.2895688000000001E-2</v>
      </c>
      <c r="K1603" s="75">
        <v>4.4485479000000001E-2</v>
      </c>
      <c r="L1603" s="75">
        <v>275</v>
      </c>
    </row>
    <row r="1604" spans="2:12" x14ac:dyDescent="0.3">
      <c r="B1604" s="75">
        <v>-1.8820169999999999E-3</v>
      </c>
      <c r="C1604" s="75">
        <v>5.0680119000000003E-2</v>
      </c>
      <c r="D1604" s="75">
        <v>-2.4528759000000001E-2</v>
      </c>
      <c r="E1604" s="75">
        <v>5.2858190999999999E-2</v>
      </c>
      <c r="F1604" s="75">
        <v>2.7326050000000001E-2</v>
      </c>
      <c r="G1604" s="75">
        <v>3.0000968999999999E-2</v>
      </c>
      <c r="H1604" s="75">
        <v>3.0231910000000001E-2</v>
      </c>
      <c r="I1604" s="75">
        <v>-2.5922620000000001E-3</v>
      </c>
      <c r="J1604" s="75">
        <v>-2.1393681000000001E-2</v>
      </c>
      <c r="K1604" s="75">
        <v>3.6201265000000003E-2</v>
      </c>
      <c r="L1604" s="75">
        <v>65</v>
      </c>
    </row>
    <row r="1605" spans="2:12" x14ac:dyDescent="0.3">
      <c r="B1605" s="75">
        <v>1.2648137E-2</v>
      </c>
      <c r="C1605" s="75">
        <v>-4.4641636999999998E-2</v>
      </c>
      <c r="D1605" s="75">
        <v>3.3673093000000001E-2</v>
      </c>
      <c r="E1605" s="75">
        <v>3.3348590999999997E-2</v>
      </c>
      <c r="F1605" s="75">
        <v>3.0077955999999999E-2</v>
      </c>
      <c r="G1605" s="75">
        <v>2.7182633000000001E-2</v>
      </c>
      <c r="H1605" s="75">
        <v>-2.9028299999999999E-3</v>
      </c>
      <c r="I1605" s="75">
        <v>8.8470849999999993E-3</v>
      </c>
      <c r="J1605" s="75">
        <v>3.1192991E-2</v>
      </c>
      <c r="K1605" s="75">
        <v>2.7917050999999998E-2</v>
      </c>
      <c r="L1605" s="75">
        <v>198</v>
      </c>
    </row>
    <row r="1606" spans="2:12" x14ac:dyDescent="0.3">
      <c r="B1606" s="75">
        <v>7.4401290999999994E-2</v>
      </c>
      <c r="C1606" s="75">
        <v>-4.4641636999999998E-2</v>
      </c>
      <c r="D1606" s="75">
        <v>3.4750904999999999E-2</v>
      </c>
      <c r="E1606" s="75">
        <v>9.4172640000000002E-2</v>
      </c>
      <c r="F1606" s="75">
        <v>5.7597013000000002E-2</v>
      </c>
      <c r="G1606" s="75">
        <v>2.0293366E-2</v>
      </c>
      <c r="H1606" s="75">
        <v>2.2868634999999998E-2</v>
      </c>
      <c r="I1606" s="75">
        <v>-2.5922620000000001E-3</v>
      </c>
      <c r="J1606" s="75">
        <v>7.3802146999999999E-2</v>
      </c>
      <c r="K1606" s="75">
        <v>-2.1788232000000001E-2</v>
      </c>
      <c r="L1606" s="75">
        <v>236</v>
      </c>
    </row>
    <row r="1607" spans="2:12" x14ac:dyDescent="0.3">
      <c r="B1607" s="75">
        <v>4.1708444999999997E-2</v>
      </c>
      <c r="C1607" s="75">
        <v>5.0680119000000003E-2</v>
      </c>
      <c r="D1607" s="75">
        <v>-3.8540315999999998E-2</v>
      </c>
      <c r="E1607" s="75">
        <v>5.2858190999999999E-2</v>
      </c>
      <c r="F1607" s="75">
        <v>7.6860353000000006E-2</v>
      </c>
      <c r="G1607" s="75">
        <v>0.11642994399999999</v>
      </c>
      <c r="H1607" s="75">
        <v>-3.9719207999999999E-2</v>
      </c>
      <c r="I1607" s="75">
        <v>7.1209980000000006E-2</v>
      </c>
      <c r="J1607" s="75">
        <v>-2.2512172E-2</v>
      </c>
      <c r="K1607" s="75">
        <v>-1.3504018E-2</v>
      </c>
      <c r="L1607" s="75">
        <v>253</v>
      </c>
    </row>
    <row r="1608" spans="2:12" x14ac:dyDescent="0.3">
      <c r="B1608" s="75">
        <v>-9.1470930000000002E-3</v>
      </c>
      <c r="C1608" s="75">
        <v>5.0680119000000003E-2</v>
      </c>
      <c r="D1608" s="75">
        <v>-3.9618128000000002E-2</v>
      </c>
      <c r="E1608" s="75">
        <v>-4.0099317000000002E-2</v>
      </c>
      <c r="F1608" s="75">
        <v>-8.4487239999999995E-3</v>
      </c>
      <c r="G1608" s="75">
        <v>1.6222436E-2</v>
      </c>
      <c r="H1608" s="75">
        <v>-6.5490672E-2</v>
      </c>
      <c r="I1608" s="75">
        <v>7.1209980000000006E-2</v>
      </c>
      <c r="J1608" s="75">
        <v>1.7763477999999999E-2</v>
      </c>
      <c r="K1608" s="75">
        <v>-6.7351408000000001E-2</v>
      </c>
      <c r="L1608" s="75">
        <v>124</v>
      </c>
    </row>
    <row r="1609" spans="2:12" x14ac:dyDescent="0.3">
      <c r="B1609" s="75">
        <v>9.0155989999999991E-3</v>
      </c>
      <c r="C1609" s="75">
        <v>5.0680119000000003E-2</v>
      </c>
      <c r="D1609" s="75">
        <v>-1.8947059999999999E-3</v>
      </c>
      <c r="E1609" s="75">
        <v>2.1872355E-2</v>
      </c>
      <c r="F1609" s="75">
        <v>-3.8719687000000003E-2</v>
      </c>
      <c r="G1609" s="75">
        <v>-2.4800012E-2</v>
      </c>
      <c r="H1609" s="75">
        <v>-6.5844679999999996E-3</v>
      </c>
      <c r="I1609" s="75">
        <v>-3.9493383E-2</v>
      </c>
      <c r="J1609" s="75">
        <v>-3.9809593999999997E-2</v>
      </c>
      <c r="K1609" s="75">
        <v>-1.3504018E-2</v>
      </c>
      <c r="L1609" s="75">
        <v>44</v>
      </c>
    </row>
    <row r="1610" spans="2:12" x14ac:dyDescent="0.3">
      <c r="B1610" s="75">
        <v>6.7136214E-2</v>
      </c>
      <c r="C1610" s="75">
        <v>5.0680119000000003E-2</v>
      </c>
      <c r="D1610" s="75">
        <v>-3.0995631999999999E-2</v>
      </c>
      <c r="E1610" s="75">
        <v>4.6580019999999996E-3</v>
      </c>
      <c r="F1610" s="75">
        <v>2.4574143999999999E-2</v>
      </c>
      <c r="G1610" s="75">
        <v>3.5637640999999998E-2</v>
      </c>
      <c r="H1610" s="75">
        <v>-2.8674293999999999E-2</v>
      </c>
      <c r="I1610" s="75">
        <v>3.4308858999999997E-2</v>
      </c>
      <c r="J1610" s="75">
        <v>2.3374841E-2</v>
      </c>
      <c r="K1610" s="75">
        <v>8.1764440999999993E-2</v>
      </c>
      <c r="L1610" s="75">
        <v>172</v>
      </c>
    </row>
    <row r="1611" spans="2:12" x14ac:dyDescent="0.3">
      <c r="B1611" s="75">
        <v>1.750522E-3</v>
      </c>
      <c r="C1611" s="75">
        <v>-4.4641636999999998E-2</v>
      </c>
      <c r="D1611" s="75">
        <v>-4.6085001E-2</v>
      </c>
      <c r="E1611" s="75">
        <v>-3.3213576000000002E-2</v>
      </c>
      <c r="F1611" s="75">
        <v>-7.3118507999999999E-2</v>
      </c>
      <c r="G1611" s="75">
        <v>-8.1479884000000002E-2</v>
      </c>
      <c r="H1611" s="75">
        <v>4.4958461999999998E-2</v>
      </c>
      <c r="I1611" s="75">
        <v>-6.9383291E-2</v>
      </c>
      <c r="J1611" s="75">
        <v>-6.1176595E-2</v>
      </c>
      <c r="K1611" s="75">
        <v>-7.9777729000000006E-2</v>
      </c>
      <c r="L1611" s="75">
        <v>114</v>
      </c>
    </row>
    <row r="1612" spans="2:12" x14ac:dyDescent="0.3">
      <c r="B1612" s="75">
        <v>-9.1470930000000002E-3</v>
      </c>
      <c r="C1612" s="75">
        <v>5.0680119000000003E-2</v>
      </c>
      <c r="D1612" s="75">
        <v>1.33873E-3</v>
      </c>
      <c r="E1612" s="75">
        <v>-2.2277400000000002E-3</v>
      </c>
      <c r="F1612" s="75">
        <v>7.9612259000000005E-2</v>
      </c>
      <c r="G1612" s="75">
        <v>7.0083971999999994E-2</v>
      </c>
      <c r="H1612" s="75">
        <v>3.3913548000000002E-2</v>
      </c>
      <c r="I1612" s="75">
        <v>-2.5922620000000001E-3</v>
      </c>
      <c r="J1612" s="75">
        <v>2.6714258000000001E-2</v>
      </c>
      <c r="K1612" s="75">
        <v>8.1764440999999993E-2</v>
      </c>
      <c r="L1612" s="75">
        <v>142</v>
      </c>
    </row>
    <row r="1613" spans="2:12" x14ac:dyDescent="0.3">
      <c r="B1613" s="75">
        <v>-5.514555E-3</v>
      </c>
      <c r="C1613" s="75">
        <v>-4.4641636999999998E-2</v>
      </c>
      <c r="D1613" s="75">
        <v>6.4929642999999995E-2</v>
      </c>
      <c r="E1613" s="75">
        <v>3.5643837999999997E-2</v>
      </c>
      <c r="F1613" s="75">
        <v>-1.5689600000000001E-3</v>
      </c>
      <c r="G1613" s="75">
        <v>1.4969843E-2</v>
      </c>
      <c r="H1613" s="75">
        <v>-1.3947743E-2</v>
      </c>
      <c r="I1613" s="75">
        <v>7.2883900000000001E-4</v>
      </c>
      <c r="J1613" s="75">
        <v>-1.8118267E-2</v>
      </c>
      <c r="K1613" s="75">
        <v>3.2059157999999997E-2</v>
      </c>
      <c r="L1613" s="75">
        <v>109</v>
      </c>
    </row>
    <row r="1614" spans="2:12" x14ac:dyDescent="0.3">
      <c r="B1614" s="75">
        <v>9.6196522000000007E-2</v>
      </c>
      <c r="C1614" s="75">
        <v>-4.4641636999999998E-2</v>
      </c>
      <c r="D1614" s="75">
        <v>4.0139965E-2</v>
      </c>
      <c r="E1614" s="75">
        <v>-5.7313670999999997E-2</v>
      </c>
      <c r="F1614" s="75">
        <v>4.5213437000000002E-2</v>
      </c>
      <c r="G1614" s="75">
        <v>6.0689517999999998E-2</v>
      </c>
      <c r="H1614" s="75">
        <v>-2.1311019E-2</v>
      </c>
      <c r="I1614" s="75">
        <v>3.6153915000000002E-2</v>
      </c>
      <c r="J1614" s="75">
        <v>1.2553152999999999E-2</v>
      </c>
      <c r="K1614" s="75">
        <v>2.3774943999999999E-2</v>
      </c>
      <c r="L1614" s="75">
        <v>180</v>
      </c>
    </row>
    <row r="1615" spans="2:12" x14ac:dyDescent="0.3">
      <c r="B1615" s="75">
        <v>-7.4532786000000004E-2</v>
      </c>
      <c r="C1615" s="75">
        <v>-4.4641636999999998E-2</v>
      </c>
      <c r="D1615" s="75">
        <v>-2.3450947E-2</v>
      </c>
      <c r="E1615" s="75">
        <v>-5.6706109999999999E-3</v>
      </c>
      <c r="F1615" s="75">
        <v>-2.0832300000000002E-2</v>
      </c>
      <c r="G1615" s="75">
        <v>-1.4152964000000001E-2</v>
      </c>
      <c r="H1615" s="75">
        <v>1.5505359E-2</v>
      </c>
      <c r="I1615" s="75">
        <v>-3.9493383E-2</v>
      </c>
      <c r="J1615" s="75">
        <v>-3.8459111999999997E-2</v>
      </c>
      <c r="K1615" s="75">
        <v>-3.0072445999999999E-2</v>
      </c>
      <c r="L1615" s="75">
        <v>144</v>
      </c>
    </row>
    <row r="1616" spans="2:12" x14ac:dyDescent="0.3">
      <c r="B1616" s="75">
        <v>5.9871136999999998E-2</v>
      </c>
      <c r="C1616" s="75">
        <v>5.0680119000000003E-2</v>
      </c>
      <c r="D1616" s="75">
        <v>5.3073710000000003E-2</v>
      </c>
      <c r="E1616" s="75">
        <v>5.2858190999999999E-2</v>
      </c>
      <c r="F1616" s="75">
        <v>3.2829862000000001E-2</v>
      </c>
      <c r="G1616" s="75">
        <v>1.9667069999999998E-2</v>
      </c>
      <c r="H1616" s="75">
        <v>-1.0266104999999999E-2</v>
      </c>
      <c r="I1616" s="75">
        <v>3.4308858999999997E-2</v>
      </c>
      <c r="J1616" s="75">
        <v>5.5205037999999998E-2</v>
      </c>
      <c r="K1616" s="75">
        <v>-1.077698E-3</v>
      </c>
      <c r="L1616" s="75">
        <v>163</v>
      </c>
    </row>
    <row r="1617" spans="2:12" x14ac:dyDescent="0.3">
      <c r="B1617" s="75">
        <v>-2.3677246999999998E-2</v>
      </c>
      <c r="C1617" s="75">
        <v>-4.4641636999999998E-2</v>
      </c>
      <c r="D1617" s="75">
        <v>4.0139965E-2</v>
      </c>
      <c r="E1617" s="75">
        <v>-1.2556352E-2</v>
      </c>
      <c r="F1617" s="75">
        <v>-9.8246770000000004E-3</v>
      </c>
      <c r="G1617" s="75">
        <v>-1.0007289999999999E-3</v>
      </c>
      <c r="H1617" s="75">
        <v>-2.9028299999999999E-3</v>
      </c>
      <c r="I1617" s="75">
        <v>-2.5922620000000001E-3</v>
      </c>
      <c r="J1617" s="75">
        <v>-1.1900684999999999E-2</v>
      </c>
      <c r="K1617" s="75">
        <v>-3.8356660000000001E-2</v>
      </c>
      <c r="L1617" s="75">
        <v>147</v>
      </c>
    </row>
    <row r="1618" spans="2:12" x14ac:dyDescent="0.3">
      <c r="B1618" s="75">
        <v>9.0155989999999991E-3</v>
      </c>
      <c r="C1618" s="75">
        <v>-4.4641636999999998E-2</v>
      </c>
      <c r="D1618" s="75">
        <v>-2.0217511000000001E-2</v>
      </c>
      <c r="E1618" s="75">
        <v>-5.3870800000000003E-2</v>
      </c>
      <c r="F1618" s="75">
        <v>3.1453909000000002E-2</v>
      </c>
      <c r="G1618" s="75">
        <v>2.0606514999999999E-2</v>
      </c>
      <c r="H1618" s="75">
        <v>5.6003375000000001E-2</v>
      </c>
      <c r="I1618" s="75">
        <v>-3.9493383E-2</v>
      </c>
      <c r="J1618" s="75">
        <v>-1.0904436E-2</v>
      </c>
      <c r="K1618" s="75">
        <v>-1.077698E-3</v>
      </c>
      <c r="L1618" s="75">
        <v>97</v>
      </c>
    </row>
    <row r="1619" spans="2:12" x14ac:dyDescent="0.3">
      <c r="B1619" s="75">
        <v>1.6280676000000001E-2</v>
      </c>
      <c r="C1619" s="75">
        <v>5.0680119000000003E-2</v>
      </c>
      <c r="D1619" s="75">
        <v>1.4272475E-2</v>
      </c>
      <c r="E1619" s="75">
        <v>1.2151309999999999E-3</v>
      </c>
      <c r="F1619" s="75">
        <v>1.182946E-3</v>
      </c>
      <c r="G1619" s="75">
        <v>-2.1355379000000001E-2</v>
      </c>
      <c r="H1619" s="75">
        <v>-3.2355931999999997E-2</v>
      </c>
      <c r="I1619" s="75">
        <v>3.4308858999999997E-2</v>
      </c>
      <c r="J1619" s="75">
        <v>7.4968335999999997E-2</v>
      </c>
      <c r="K1619" s="75">
        <v>4.0343372000000002E-2</v>
      </c>
      <c r="L1619" s="75">
        <v>220</v>
      </c>
    </row>
    <row r="1620" spans="2:12" x14ac:dyDescent="0.3">
      <c r="B1620" s="75">
        <v>1.9913213999999999E-2</v>
      </c>
      <c r="C1620" s="75">
        <v>-4.4641636999999998E-2</v>
      </c>
      <c r="D1620" s="75">
        <v>-3.4229068000000001E-2</v>
      </c>
      <c r="E1620" s="75">
        <v>5.5153437999999999E-2</v>
      </c>
      <c r="F1620" s="75">
        <v>6.7228682999999997E-2</v>
      </c>
      <c r="G1620" s="75">
        <v>7.4154901999999995E-2</v>
      </c>
      <c r="H1620" s="75">
        <v>-6.5844679999999996E-3</v>
      </c>
      <c r="I1620" s="75">
        <v>3.2832814000000002E-2</v>
      </c>
      <c r="J1620" s="75">
        <v>2.4725323E-2</v>
      </c>
      <c r="K1620" s="75">
        <v>6.9338120000000003E-2</v>
      </c>
      <c r="L1620" s="75">
        <v>190</v>
      </c>
    </row>
    <row r="1621" spans="2:12" x14ac:dyDescent="0.3">
      <c r="B1621" s="75">
        <v>8.8931444999999998E-2</v>
      </c>
      <c r="C1621" s="75">
        <v>-4.4641636999999998E-2</v>
      </c>
      <c r="D1621" s="75">
        <v>6.7277910000000003E-3</v>
      </c>
      <c r="E1621" s="75">
        <v>2.5315226E-2</v>
      </c>
      <c r="F1621" s="75">
        <v>3.0077955999999999E-2</v>
      </c>
      <c r="G1621" s="75">
        <v>8.7068730000000004E-3</v>
      </c>
      <c r="H1621" s="75">
        <v>6.3366650999999996E-2</v>
      </c>
      <c r="I1621" s="75">
        <v>-3.9493383E-2</v>
      </c>
      <c r="J1621" s="75">
        <v>9.4364089999999998E-3</v>
      </c>
      <c r="K1621" s="75">
        <v>3.2059157999999997E-2</v>
      </c>
      <c r="L1621" s="75">
        <v>109</v>
      </c>
    </row>
    <row r="1622" spans="2:12" x14ac:dyDescent="0.3">
      <c r="B1622" s="75">
        <v>1.9913213999999999E-2</v>
      </c>
      <c r="C1622" s="75">
        <v>-4.4641636999999998E-2</v>
      </c>
      <c r="D1622" s="75">
        <v>4.5721670000000002E-3</v>
      </c>
      <c r="E1622" s="75">
        <v>4.5972449999999998E-2</v>
      </c>
      <c r="F1622" s="75">
        <v>-1.8080394E-2</v>
      </c>
      <c r="G1622" s="75">
        <v>-5.4549116000000002E-2</v>
      </c>
      <c r="H1622" s="75">
        <v>6.3366650999999996E-2</v>
      </c>
      <c r="I1622" s="75">
        <v>-3.9493383E-2</v>
      </c>
      <c r="J1622" s="75">
        <v>2.8660720000000001E-2</v>
      </c>
      <c r="K1622" s="75">
        <v>6.1053905999999998E-2</v>
      </c>
      <c r="L1622" s="75">
        <v>191</v>
      </c>
    </row>
    <row r="1623" spans="2:12" x14ac:dyDescent="0.3">
      <c r="B1623" s="75">
        <v>-2.3677246999999998E-2</v>
      </c>
      <c r="C1623" s="75">
        <v>-4.4641636999999998E-2</v>
      </c>
      <c r="D1623" s="75">
        <v>3.0439655999999999E-2</v>
      </c>
      <c r="E1623" s="75">
        <v>-5.6706109999999999E-3</v>
      </c>
      <c r="F1623" s="75">
        <v>8.2364165000000003E-2</v>
      </c>
      <c r="G1623" s="75">
        <v>9.2004364000000005E-2</v>
      </c>
      <c r="H1623" s="75">
        <v>-1.7629381E-2</v>
      </c>
      <c r="I1623" s="75">
        <v>7.1209980000000006E-2</v>
      </c>
      <c r="J1623" s="75">
        <v>3.3047071999999997E-2</v>
      </c>
      <c r="K1623" s="75">
        <v>3.0644090000000001E-3</v>
      </c>
      <c r="L1623" s="75">
        <v>122</v>
      </c>
    </row>
    <row r="1624" spans="2:12" x14ac:dyDescent="0.3">
      <c r="B1624" s="75">
        <v>9.6196522000000007E-2</v>
      </c>
      <c r="C1624" s="75">
        <v>-4.4641636999999998E-2</v>
      </c>
      <c r="D1624" s="75">
        <v>5.1995897999999999E-2</v>
      </c>
      <c r="E1624" s="75">
        <v>7.9253533000000001E-2</v>
      </c>
      <c r="F1624" s="75">
        <v>5.4845106999999997E-2</v>
      </c>
      <c r="G1624" s="75">
        <v>3.6577086000000002E-2</v>
      </c>
      <c r="H1624" s="75">
        <v>-7.6535586000000003E-2</v>
      </c>
      <c r="I1624" s="75">
        <v>0.141322109</v>
      </c>
      <c r="J1624" s="75">
        <v>9.8646373999999995E-2</v>
      </c>
      <c r="K1624" s="75">
        <v>6.1053905999999998E-2</v>
      </c>
      <c r="L1624" s="75">
        <v>230</v>
      </c>
    </row>
    <row r="1625" spans="2:12" x14ac:dyDescent="0.3">
      <c r="B1625" s="75">
        <v>2.3545752999999999E-2</v>
      </c>
      <c r="C1625" s="75">
        <v>5.0680119000000003E-2</v>
      </c>
      <c r="D1625" s="75">
        <v>6.1696207000000003E-2</v>
      </c>
      <c r="E1625" s="75">
        <v>6.2039179999999999E-2</v>
      </c>
      <c r="F1625" s="75">
        <v>2.4574143999999999E-2</v>
      </c>
      <c r="G1625" s="75">
        <v>-3.6073357E-2</v>
      </c>
      <c r="H1625" s="75">
        <v>-9.1262136999999993E-2</v>
      </c>
      <c r="I1625" s="75">
        <v>0.15534453500000001</v>
      </c>
      <c r="J1625" s="75">
        <v>0.13339573399999999</v>
      </c>
      <c r="K1625" s="75">
        <v>8.1764440999999993E-2</v>
      </c>
      <c r="L1625" s="75">
        <v>242</v>
      </c>
    </row>
    <row r="1626" spans="2:12" x14ac:dyDescent="0.3">
      <c r="B1626" s="75">
        <v>7.0768752000000004E-2</v>
      </c>
      <c r="C1626" s="75">
        <v>5.0680119000000003E-2</v>
      </c>
      <c r="D1626" s="75">
        <v>-7.2837659999999997E-3</v>
      </c>
      <c r="E1626" s="75">
        <v>4.9415320999999998E-2</v>
      </c>
      <c r="F1626" s="75">
        <v>6.0348919000000001E-2</v>
      </c>
      <c r="G1626" s="75">
        <v>-4.4453619999999996E-3</v>
      </c>
      <c r="H1626" s="75">
        <v>-5.4445759000000003E-2</v>
      </c>
      <c r="I1626" s="75">
        <v>0.108111101</v>
      </c>
      <c r="J1626" s="75">
        <v>0.129019412</v>
      </c>
      <c r="K1626" s="75">
        <v>5.6911798999999999E-2</v>
      </c>
      <c r="L1626" s="75">
        <v>248</v>
      </c>
    </row>
    <row r="1627" spans="2:12" x14ac:dyDescent="0.3">
      <c r="B1627" s="75">
        <v>3.0810830000000001E-2</v>
      </c>
      <c r="C1627" s="75">
        <v>-4.4641636999999998E-2</v>
      </c>
      <c r="D1627" s="75">
        <v>5.6499790000000003E-3</v>
      </c>
      <c r="E1627" s="75">
        <v>1.1543743E-2</v>
      </c>
      <c r="F1627" s="75">
        <v>7.8236306000000005E-2</v>
      </c>
      <c r="G1627" s="75">
        <v>7.7912682999999996E-2</v>
      </c>
      <c r="H1627" s="75">
        <v>-4.3400846E-2</v>
      </c>
      <c r="I1627" s="75">
        <v>0.108111101</v>
      </c>
      <c r="J1627" s="75">
        <v>6.6048205999999998E-2</v>
      </c>
      <c r="K1627" s="75">
        <v>1.9632837E-2</v>
      </c>
      <c r="L1627" s="75">
        <v>249</v>
      </c>
    </row>
    <row r="1628" spans="2:12" x14ac:dyDescent="0.3">
      <c r="B1628" s="75">
        <v>-1.8820169999999999E-3</v>
      </c>
      <c r="C1628" s="75">
        <v>-4.4641636999999998E-2</v>
      </c>
      <c r="D1628" s="75">
        <v>5.4151522000000001E-2</v>
      </c>
      <c r="E1628" s="75">
        <v>-6.6494658999999998E-2</v>
      </c>
      <c r="F1628" s="75">
        <v>7.2732494999999994E-2</v>
      </c>
      <c r="G1628" s="75">
        <v>5.6618587999999997E-2</v>
      </c>
      <c r="H1628" s="75">
        <v>-4.3400846E-2</v>
      </c>
      <c r="I1628" s="75">
        <v>8.4863393999999995E-2</v>
      </c>
      <c r="J1628" s="75">
        <v>8.4495282000000005E-2</v>
      </c>
      <c r="K1628" s="75">
        <v>4.8627585000000001E-2</v>
      </c>
      <c r="L1628" s="75">
        <v>192</v>
      </c>
    </row>
    <row r="1629" spans="2:12" x14ac:dyDescent="0.3">
      <c r="B1629" s="75">
        <v>4.5340983000000001E-2</v>
      </c>
      <c r="C1629" s="75">
        <v>5.0680119000000003E-2</v>
      </c>
      <c r="D1629" s="75">
        <v>-8.3615779999999997E-3</v>
      </c>
      <c r="E1629" s="75">
        <v>-3.3213576000000002E-2</v>
      </c>
      <c r="F1629" s="75">
        <v>-7.0727710000000003E-3</v>
      </c>
      <c r="G1629" s="75">
        <v>1.1913099999999999E-3</v>
      </c>
      <c r="H1629" s="75">
        <v>-3.9719207999999999E-2</v>
      </c>
      <c r="I1629" s="75">
        <v>3.4308858999999997E-2</v>
      </c>
      <c r="J1629" s="75">
        <v>2.9935647999999999E-2</v>
      </c>
      <c r="K1629" s="75">
        <v>2.7917050999999998E-2</v>
      </c>
      <c r="L1629" s="75">
        <v>131</v>
      </c>
    </row>
    <row r="1630" spans="2:12" x14ac:dyDescent="0.3">
      <c r="B1630" s="75">
        <v>7.4401290999999994E-2</v>
      </c>
      <c r="C1630" s="75">
        <v>-4.4641636999999998E-2</v>
      </c>
      <c r="D1630" s="75">
        <v>0.114508998</v>
      </c>
      <c r="E1630" s="75">
        <v>2.8758096E-2</v>
      </c>
      <c r="F1630" s="75">
        <v>2.4574143999999999E-2</v>
      </c>
      <c r="G1630" s="75">
        <v>2.4990592999999998E-2</v>
      </c>
      <c r="H1630" s="75">
        <v>1.9186997000000001E-2</v>
      </c>
      <c r="I1630" s="75">
        <v>-2.5922620000000001E-3</v>
      </c>
      <c r="J1630" s="75">
        <v>-6.0925400000000005E-4</v>
      </c>
      <c r="K1630" s="75">
        <v>-5.2198039999999998E-3</v>
      </c>
      <c r="L1630" s="75">
        <v>237</v>
      </c>
    </row>
    <row r="1631" spans="2:12" x14ac:dyDescent="0.3">
      <c r="B1631" s="75">
        <v>-3.8207401000000002E-2</v>
      </c>
      <c r="C1631" s="75">
        <v>-4.4641636999999998E-2</v>
      </c>
      <c r="D1631" s="75">
        <v>6.7085267000000004E-2</v>
      </c>
      <c r="E1631" s="75">
        <v>-6.0756541999999997E-2</v>
      </c>
      <c r="F1631" s="75">
        <v>-2.9088017000000001E-2</v>
      </c>
      <c r="G1631" s="75">
        <v>-2.3234270000000001E-2</v>
      </c>
      <c r="H1631" s="75">
        <v>-1.0266104999999999E-2</v>
      </c>
      <c r="I1631" s="75">
        <v>-2.5922620000000001E-3</v>
      </c>
      <c r="J1631" s="75">
        <v>-1.498587E-3</v>
      </c>
      <c r="K1631" s="75">
        <v>1.9632837E-2</v>
      </c>
      <c r="L1631" s="75">
        <v>78</v>
      </c>
    </row>
    <row r="1632" spans="2:12" x14ac:dyDescent="0.3">
      <c r="B1632" s="75">
        <v>-1.2779632000000001E-2</v>
      </c>
      <c r="C1632" s="75">
        <v>5.0680119000000003E-2</v>
      </c>
      <c r="D1632" s="75">
        <v>-5.5785309999999998E-2</v>
      </c>
      <c r="E1632" s="75">
        <v>-2.2277400000000002E-3</v>
      </c>
      <c r="F1632" s="75">
        <v>-2.7712064000000002E-2</v>
      </c>
      <c r="G1632" s="75">
        <v>-2.9184090999999999E-2</v>
      </c>
      <c r="H1632" s="75">
        <v>1.9186997000000001E-2</v>
      </c>
      <c r="I1632" s="75">
        <v>-3.9493383E-2</v>
      </c>
      <c r="J1632" s="75">
        <v>-1.7052105000000001E-2</v>
      </c>
      <c r="K1632" s="75">
        <v>4.4485479000000001E-2</v>
      </c>
      <c r="L1632" s="75">
        <v>135</v>
      </c>
    </row>
    <row r="1633" spans="2:12" x14ac:dyDescent="0.3">
      <c r="B1633" s="75">
        <v>9.0155989999999991E-3</v>
      </c>
      <c r="C1633" s="75">
        <v>5.0680119000000003E-2</v>
      </c>
      <c r="D1633" s="75">
        <v>3.0439655999999999E-2</v>
      </c>
      <c r="E1633" s="75">
        <v>4.2529578999999998E-2</v>
      </c>
      <c r="F1633" s="75">
        <v>-2.944913E-3</v>
      </c>
      <c r="G1633" s="75">
        <v>3.6890235E-2</v>
      </c>
      <c r="H1633" s="75">
        <v>-6.5490672E-2</v>
      </c>
      <c r="I1633" s="75">
        <v>7.1209980000000006E-2</v>
      </c>
      <c r="J1633" s="75">
        <v>-2.3644558E-2</v>
      </c>
      <c r="K1633" s="75">
        <v>1.5490729999999999E-2</v>
      </c>
      <c r="L1633" s="75">
        <v>244</v>
      </c>
    </row>
    <row r="1634" spans="2:12" x14ac:dyDescent="0.3">
      <c r="B1634" s="75">
        <v>8.1666368000000003E-2</v>
      </c>
      <c r="C1634" s="75">
        <v>5.0680119000000003E-2</v>
      </c>
      <c r="D1634" s="75">
        <v>-2.5606571000000002E-2</v>
      </c>
      <c r="E1634" s="75">
        <v>-3.6656447000000002E-2</v>
      </c>
      <c r="F1634" s="75">
        <v>-7.0366603E-2</v>
      </c>
      <c r="G1634" s="75">
        <v>-4.6407256000000001E-2</v>
      </c>
      <c r="H1634" s="75">
        <v>-3.9719207999999999E-2</v>
      </c>
      <c r="I1634" s="75">
        <v>-2.5922620000000001E-3</v>
      </c>
      <c r="J1634" s="75">
        <v>-4.1180385E-2</v>
      </c>
      <c r="K1634" s="75">
        <v>-5.2198039999999998E-3</v>
      </c>
      <c r="L1634" s="75">
        <v>199</v>
      </c>
    </row>
    <row r="1635" spans="2:12" x14ac:dyDescent="0.3">
      <c r="B1635" s="75">
        <v>3.0810830000000001E-2</v>
      </c>
      <c r="C1635" s="75">
        <v>-4.4641636999999998E-2</v>
      </c>
      <c r="D1635" s="75">
        <v>0.104808689</v>
      </c>
      <c r="E1635" s="75">
        <v>7.6958286000000001E-2</v>
      </c>
      <c r="F1635" s="75">
        <v>-1.120063E-2</v>
      </c>
      <c r="G1635" s="75">
        <v>-1.1334627999999999E-2</v>
      </c>
      <c r="H1635" s="75">
        <v>-5.8127396999999997E-2</v>
      </c>
      <c r="I1635" s="75">
        <v>3.4308858999999997E-2</v>
      </c>
      <c r="J1635" s="75">
        <v>5.7104187000000001E-2</v>
      </c>
      <c r="K1635" s="75">
        <v>3.6201265000000003E-2</v>
      </c>
      <c r="L1635" s="75">
        <v>270</v>
      </c>
    </row>
    <row r="1636" spans="2:12" x14ac:dyDescent="0.3">
      <c r="B1636" s="75">
        <v>2.7178291E-2</v>
      </c>
      <c r="C1636" s="75">
        <v>5.0680119000000003E-2</v>
      </c>
      <c r="D1636" s="75">
        <v>-6.2059539999999996E-3</v>
      </c>
      <c r="E1636" s="75">
        <v>2.8758096E-2</v>
      </c>
      <c r="F1636" s="75">
        <v>-1.6704441E-2</v>
      </c>
      <c r="G1636" s="75">
        <v>-1.6270259999999999E-3</v>
      </c>
      <c r="H1636" s="75">
        <v>-5.8127396999999997E-2</v>
      </c>
      <c r="I1636" s="75">
        <v>3.4308858999999997E-2</v>
      </c>
      <c r="J1636" s="75">
        <v>2.9300413000000001E-2</v>
      </c>
      <c r="K1636" s="75">
        <v>3.2059157999999997E-2</v>
      </c>
      <c r="L1636" s="75">
        <v>164</v>
      </c>
    </row>
    <row r="1637" spans="2:12" x14ac:dyDescent="0.3">
      <c r="B1637" s="75">
        <v>-6.0002632E-2</v>
      </c>
      <c r="C1637" s="75">
        <v>5.0680119000000003E-2</v>
      </c>
      <c r="D1637" s="75">
        <v>-4.7162812999999998E-2</v>
      </c>
      <c r="E1637" s="75">
        <v>-2.2884964000000001E-2</v>
      </c>
      <c r="F1637" s="75">
        <v>-7.1742555999999999E-2</v>
      </c>
      <c r="G1637" s="75">
        <v>-5.7680600999999998E-2</v>
      </c>
      <c r="H1637" s="75">
        <v>-6.5844679999999996E-3</v>
      </c>
      <c r="I1637" s="75">
        <v>-3.9493383E-2</v>
      </c>
      <c r="J1637" s="75">
        <v>-6.2912949999999995E-2</v>
      </c>
      <c r="K1637" s="75">
        <v>-5.4925086999999997E-2</v>
      </c>
      <c r="L1637" s="75">
        <v>72</v>
      </c>
    </row>
    <row r="1638" spans="2:12" x14ac:dyDescent="0.3">
      <c r="B1638" s="75">
        <v>5.3830600000000003E-3</v>
      </c>
      <c r="C1638" s="75">
        <v>-4.4641636999999998E-2</v>
      </c>
      <c r="D1638" s="75">
        <v>-4.8240625000000002E-2</v>
      </c>
      <c r="E1638" s="75">
        <v>-1.2556352E-2</v>
      </c>
      <c r="F1638" s="75">
        <v>1.182946E-3</v>
      </c>
      <c r="G1638" s="75">
        <v>-6.6374010000000002E-3</v>
      </c>
      <c r="H1638" s="75">
        <v>6.3366650999999996E-2</v>
      </c>
      <c r="I1638" s="75">
        <v>-3.9493383E-2</v>
      </c>
      <c r="J1638" s="75">
        <v>-5.1400534999999997E-2</v>
      </c>
      <c r="K1638" s="75">
        <v>-5.9067194000000003E-2</v>
      </c>
      <c r="L1638" s="75">
        <v>96</v>
      </c>
    </row>
    <row r="1639" spans="2:12" x14ac:dyDescent="0.3">
      <c r="B1639" s="75">
        <v>-2.0044709000000001E-2</v>
      </c>
      <c r="C1639" s="75">
        <v>-4.4641636999999998E-2</v>
      </c>
      <c r="D1639" s="75">
        <v>8.5408072000000002E-2</v>
      </c>
      <c r="E1639" s="75">
        <v>-3.6656447000000002E-2</v>
      </c>
      <c r="F1639" s="75">
        <v>9.1995834999999998E-2</v>
      </c>
      <c r="G1639" s="75">
        <v>8.9499176E-2</v>
      </c>
      <c r="H1639" s="75">
        <v>-6.1809034999999998E-2</v>
      </c>
      <c r="I1639" s="75">
        <v>0.145012222</v>
      </c>
      <c r="J1639" s="75">
        <v>8.0947913999999996E-2</v>
      </c>
      <c r="K1639" s="75">
        <v>5.2769692E-2</v>
      </c>
      <c r="L1639" s="75">
        <v>306</v>
      </c>
    </row>
    <row r="1640" spans="2:12" x14ac:dyDescent="0.3">
      <c r="B1640" s="75">
        <v>1.9913213999999999E-2</v>
      </c>
      <c r="C1640" s="75">
        <v>5.0680119000000003E-2</v>
      </c>
      <c r="D1640" s="75">
        <v>-1.2672826999999999E-2</v>
      </c>
      <c r="E1640" s="75">
        <v>7.0072545E-2</v>
      </c>
      <c r="F1640" s="75">
        <v>-1.120063E-2</v>
      </c>
      <c r="G1640" s="75">
        <v>7.1411310000000002E-3</v>
      </c>
      <c r="H1640" s="75">
        <v>-3.9719207999999999E-2</v>
      </c>
      <c r="I1640" s="75">
        <v>3.4308858999999997E-2</v>
      </c>
      <c r="J1640" s="75">
        <v>5.3843700000000003E-3</v>
      </c>
      <c r="K1640" s="75">
        <v>3.0644090000000001E-3</v>
      </c>
      <c r="L1640" s="75">
        <v>91</v>
      </c>
    </row>
    <row r="1641" spans="2:12" x14ac:dyDescent="0.3">
      <c r="B1641" s="75">
        <v>-6.3635170000000005E-2</v>
      </c>
      <c r="C1641" s="75">
        <v>-4.4641636999999998E-2</v>
      </c>
      <c r="D1641" s="75">
        <v>-3.3151255999999997E-2</v>
      </c>
      <c r="E1641" s="75">
        <v>-3.3213576000000002E-2</v>
      </c>
      <c r="F1641" s="75">
        <v>1.182946E-3</v>
      </c>
      <c r="G1641" s="75">
        <v>2.4051148000000001E-2</v>
      </c>
      <c r="H1641" s="75">
        <v>-2.4992657000000001E-2</v>
      </c>
      <c r="I1641" s="75">
        <v>-2.5922620000000001E-3</v>
      </c>
      <c r="J1641" s="75">
        <v>-2.2512172E-2</v>
      </c>
      <c r="K1641" s="75">
        <v>-5.9067194000000003E-2</v>
      </c>
      <c r="L1641" s="75">
        <v>214</v>
      </c>
    </row>
    <row r="1642" spans="2:12" x14ac:dyDescent="0.3">
      <c r="B1642" s="75">
        <v>2.7178291E-2</v>
      </c>
      <c r="C1642" s="75">
        <v>-4.4641636999999998E-2</v>
      </c>
      <c r="D1642" s="75">
        <v>-7.2837659999999997E-3</v>
      </c>
      <c r="E1642" s="75">
        <v>-5.0427930000000003E-2</v>
      </c>
      <c r="F1642" s="75">
        <v>7.5484399999999993E-2</v>
      </c>
      <c r="G1642" s="75">
        <v>5.6618587999999997E-2</v>
      </c>
      <c r="H1642" s="75">
        <v>3.3913548000000002E-2</v>
      </c>
      <c r="I1642" s="75">
        <v>-2.5922620000000001E-3</v>
      </c>
      <c r="J1642" s="75">
        <v>4.3443172000000002E-2</v>
      </c>
      <c r="K1642" s="75">
        <v>1.5490729999999999E-2</v>
      </c>
      <c r="L1642" s="75">
        <v>95</v>
      </c>
    </row>
    <row r="1643" spans="2:12" x14ac:dyDescent="0.3">
      <c r="B1643" s="75">
        <v>-1.641217E-2</v>
      </c>
      <c r="C1643" s="75">
        <v>-4.4641636999999998E-2</v>
      </c>
      <c r="D1643" s="75">
        <v>-1.3750639E-2</v>
      </c>
      <c r="E1643" s="75">
        <v>0.13204421699999999</v>
      </c>
      <c r="F1643" s="75">
        <v>-9.8246770000000004E-3</v>
      </c>
      <c r="G1643" s="75">
        <v>-3.819065E-3</v>
      </c>
      <c r="H1643" s="75">
        <v>1.9186997000000001E-2</v>
      </c>
      <c r="I1643" s="75">
        <v>-3.9493383E-2</v>
      </c>
      <c r="J1643" s="75">
        <v>-3.5816727999999999E-2</v>
      </c>
      <c r="K1643" s="75">
        <v>-3.0072445999999999E-2</v>
      </c>
      <c r="L1643" s="75">
        <v>216</v>
      </c>
    </row>
    <row r="1644" spans="2:12" x14ac:dyDescent="0.3">
      <c r="B1644" s="75">
        <v>3.0810830000000001E-2</v>
      </c>
      <c r="C1644" s="75">
        <v>5.0680119000000003E-2</v>
      </c>
      <c r="D1644" s="75">
        <v>5.9540582000000002E-2</v>
      </c>
      <c r="E1644" s="75">
        <v>5.6301061999999999E-2</v>
      </c>
      <c r="F1644" s="75">
        <v>-2.2208253000000001E-2</v>
      </c>
      <c r="G1644" s="75">
        <v>1.1913099999999999E-3</v>
      </c>
      <c r="H1644" s="75">
        <v>-3.2355931999999997E-2</v>
      </c>
      <c r="I1644" s="75">
        <v>-2.5922620000000001E-3</v>
      </c>
      <c r="J1644" s="75">
        <v>-2.4791186999999999E-2</v>
      </c>
      <c r="K1644" s="75">
        <v>-1.7646124999999999E-2</v>
      </c>
      <c r="L1644" s="75">
        <v>263</v>
      </c>
    </row>
    <row r="1645" spans="2:12" x14ac:dyDescent="0.3">
      <c r="B1645" s="75">
        <v>5.6238599E-2</v>
      </c>
      <c r="C1645" s="75">
        <v>5.0680119000000003E-2</v>
      </c>
      <c r="D1645" s="75">
        <v>2.1817159999999999E-2</v>
      </c>
      <c r="E1645" s="75">
        <v>5.6301061999999999E-2</v>
      </c>
      <c r="F1645" s="75">
        <v>-7.0727710000000003E-3</v>
      </c>
      <c r="G1645" s="75">
        <v>1.8101327E-2</v>
      </c>
      <c r="H1645" s="75">
        <v>-3.2355931999999997E-2</v>
      </c>
      <c r="I1645" s="75">
        <v>-2.5922620000000001E-3</v>
      </c>
      <c r="J1645" s="75">
        <v>-2.3644558E-2</v>
      </c>
      <c r="K1645" s="75">
        <v>2.3774943999999999E-2</v>
      </c>
      <c r="L1645" s="75">
        <v>178</v>
      </c>
    </row>
    <row r="1646" spans="2:12" x14ac:dyDescent="0.3">
      <c r="B1646" s="75">
        <v>-2.0044709000000001E-2</v>
      </c>
      <c r="C1646" s="75">
        <v>-4.4641636999999998E-2</v>
      </c>
      <c r="D1646" s="75">
        <v>1.8583723999999999E-2</v>
      </c>
      <c r="E1646" s="75">
        <v>9.0729769000000002E-2</v>
      </c>
      <c r="F1646" s="75">
        <v>3.934852E-3</v>
      </c>
      <c r="G1646" s="75">
        <v>8.7068730000000004E-3</v>
      </c>
      <c r="H1646" s="75">
        <v>3.7595186000000003E-2</v>
      </c>
      <c r="I1646" s="75">
        <v>-3.9493383E-2</v>
      </c>
      <c r="J1646" s="75">
        <v>-5.7800065999999997E-2</v>
      </c>
      <c r="K1646" s="75">
        <v>7.2065159999999996E-3</v>
      </c>
      <c r="L1646" s="75">
        <v>113</v>
      </c>
    </row>
    <row r="1647" spans="2:12" x14ac:dyDescent="0.3">
      <c r="B1647" s="75">
        <v>-0.107225632</v>
      </c>
      <c r="C1647" s="75">
        <v>-4.4641636999999998E-2</v>
      </c>
      <c r="D1647" s="75">
        <v>-1.1595015E-2</v>
      </c>
      <c r="E1647" s="75">
        <v>-4.0099317000000002E-2</v>
      </c>
      <c r="F1647" s="75">
        <v>4.9341296E-2</v>
      </c>
      <c r="G1647" s="75">
        <v>6.4447299999999999E-2</v>
      </c>
      <c r="H1647" s="75">
        <v>-1.3947743E-2</v>
      </c>
      <c r="I1647" s="75">
        <v>3.4308858999999997E-2</v>
      </c>
      <c r="J1647" s="75">
        <v>7.0268630000000004E-3</v>
      </c>
      <c r="K1647" s="75">
        <v>-3.0072445999999999E-2</v>
      </c>
      <c r="L1647" s="75">
        <v>200</v>
      </c>
    </row>
    <row r="1648" spans="2:12" x14ac:dyDescent="0.3">
      <c r="B1648" s="75">
        <v>8.1666368000000003E-2</v>
      </c>
      <c r="C1648" s="75">
        <v>5.0680119000000003E-2</v>
      </c>
      <c r="D1648" s="75">
        <v>-2.9725179999999999E-3</v>
      </c>
      <c r="E1648" s="75">
        <v>-3.3213576000000002E-2</v>
      </c>
      <c r="F1648" s="75">
        <v>4.2461532000000003E-2</v>
      </c>
      <c r="G1648" s="75">
        <v>5.7871182E-2</v>
      </c>
      <c r="H1648" s="75">
        <v>-1.0266104999999999E-2</v>
      </c>
      <c r="I1648" s="75">
        <v>3.4308858999999997E-2</v>
      </c>
      <c r="J1648" s="75">
        <v>-6.0925400000000005E-4</v>
      </c>
      <c r="K1648" s="75">
        <v>-1.077698E-3</v>
      </c>
      <c r="L1648" s="75">
        <v>139</v>
      </c>
    </row>
    <row r="1649" spans="2:12" x14ac:dyDescent="0.3">
      <c r="B1649" s="75">
        <v>5.3830600000000003E-3</v>
      </c>
      <c r="C1649" s="75">
        <v>5.0680119000000003E-2</v>
      </c>
      <c r="D1649" s="75">
        <v>1.7505910999999999E-2</v>
      </c>
      <c r="E1649" s="75">
        <v>3.2200966999999997E-2</v>
      </c>
      <c r="F1649" s="75">
        <v>0.12777060900000001</v>
      </c>
      <c r="G1649" s="75">
        <v>0.12739014000000001</v>
      </c>
      <c r="H1649" s="75">
        <v>-2.1311019E-2</v>
      </c>
      <c r="I1649" s="75">
        <v>7.1209980000000006E-2</v>
      </c>
      <c r="J1649" s="75">
        <v>6.2575180999999994E-2</v>
      </c>
      <c r="K1649" s="75">
        <v>1.5490729999999999E-2</v>
      </c>
      <c r="L1649" s="75">
        <v>139</v>
      </c>
    </row>
    <row r="1650" spans="2:12" x14ac:dyDescent="0.3">
      <c r="B1650" s="75">
        <v>3.8075906E-2</v>
      </c>
      <c r="C1650" s="75">
        <v>5.0680119000000003E-2</v>
      </c>
      <c r="D1650" s="75">
        <v>-2.9917820000000001E-2</v>
      </c>
      <c r="E1650" s="75">
        <v>-7.4528023999999998E-2</v>
      </c>
      <c r="F1650" s="75">
        <v>-1.2576583000000001E-2</v>
      </c>
      <c r="G1650" s="75">
        <v>-1.2587222E-2</v>
      </c>
      <c r="H1650" s="75">
        <v>4.4604459999999999E-3</v>
      </c>
      <c r="I1650" s="75">
        <v>-2.5922620000000001E-3</v>
      </c>
      <c r="J1650" s="75">
        <v>3.711738E-3</v>
      </c>
      <c r="K1650" s="75">
        <v>-3.0072445999999999E-2</v>
      </c>
      <c r="L1650" s="75">
        <v>88</v>
      </c>
    </row>
    <row r="1651" spans="2:12" x14ac:dyDescent="0.3">
      <c r="B1651" s="75">
        <v>3.0810830000000001E-2</v>
      </c>
      <c r="C1651" s="75">
        <v>-4.4641636999999998E-2</v>
      </c>
      <c r="D1651" s="75">
        <v>-2.0217511000000001E-2</v>
      </c>
      <c r="E1651" s="75">
        <v>-5.6706109999999999E-3</v>
      </c>
      <c r="F1651" s="75">
        <v>-4.3208659999999996E-3</v>
      </c>
      <c r="G1651" s="75">
        <v>-2.9497239000000001E-2</v>
      </c>
      <c r="H1651" s="75">
        <v>7.8093202E-2</v>
      </c>
      <c r="I1651" s="75">
        <v>-3.9493383E-2</v>
      </c>
      <c r="J1651" s="75">
        <v>-1.0904436E-2</v>
      </c>
      <c r="K1651" s="75">
        <v>-1.077698E-3</v>
      </c>
      <c r="L1651" s="75">
        <v>148</v>
      </c>
    </row>
    <row r="1652" spans="2:12" x14ac:dyDescent="0.3">
      <c r="B1652" s="75">
        <v>1.750522E-3</v>
      </c>
      <c r="C1652" s="75">
        <v>5.0680119000000003E-2</v>
      </c>
      <c r="D1652" s="75">
        <v>-5.7940933999999999E-2</v>
      </c>
      <c r="E1652" s="75">
        <v>-4.3542188000000003E-2</v>
      </c>
      <c r="F1652" s="75">
        <v>-9.6509707E-2</v>
      </c>
      <c r="G1652" s="75">
        <v>-4.7033552999999999E-2</v>
      </c>
      <c r="H1652" s="75">
        <v>-9.8625412999999995E-2</v>
      </c>
      <c r="I1652" s="75">
        <v>3.4308858999999997E-2</v>
      </c>
      <c r="J1652" s="75">
        <v>-6.1176595E-2</v>
      </c>
      <c r="K1652" s="75">
        <v>-7.1493514999999994E-2</v>
      </c>
      <c r="L1652" s="75">
        <v>88</v>
      </c>
    </row>
    <row r="1653" spans="2:12" x14ac:dyDescent="0.3">
      <c r="B1653" s="75">
        <v>-2.7309785999999999E-2</v>
      </c>
      <c r="C1653" s="75">
        <v>5.0680119000000003E-2</v>
      </c>
      <c r="D1653" s="75">
        <v>6.0618393999999999E-2</v>
      </c>
      <c r="E1653" s="75">
        <v>0.107944122</v>
      </c>
      <c r="F1653" s="75">
        <v>1.2190569E-2</v>
      </c>
      <c r="G1653" s="75">
        <v>-1.7597597E-2</v>
      </c>
      <c r="H1653" s="75">
        <v>-2.9028299999999999E-3</v>
      </c>
      <c r="I1653" s="75">
        <v>-2.5922620000000001E-3</v>
      </c>
      <c r="J1653" s="75">
        <v>7.0211298000000005E-2</v>
      </c>
      <c r="K1653" s="75">
        <v>0.13561183099999999</v>
      </c>
      <c r="L1653" s="75">
        <v>243</v>
      </c>
    </row>
    <row r="1654" spans="2:12" x14ac:dyDescent="0.3">
      <c r="B1654" s="75">
        <v>-8.5430401000000003E-2</v>
      </c>
      <c r="C1654" s="75">
        <v>5.0680119000000003E-2</v>
      </c>
      <c r="D1654" s="75">
        <v>-4.069594E-2</v>
      </c>
      <c r="E1654" s="75">
        <v>-3.3213576000000002E-2</v>
      </c>
      <c r="F1654" s="75">
        <v>-8.1374225999999994E-2</v>
      </c>
      <c r="G1654" s="75">
        <v>-6.9580242E-2</v>
      </c>
      <c r="H1654" s="75">
        <v>-6.5844679999999996E-3</v>
      </c>
      <c r="I1654" s="75">
        <v>-3.9493383E-2</v>
      </c>
      <c r="J1654" s="75">
        <v>-5.7800065999999997E-2</v>
      </c>
      <c r="K1654" s="75">
        <v>-4.2498767E-2</v>
      </c>
      <c r="L1654" s="75">
        <v>71</v>
      </c>
    </row>
    <row r="1655" spans="2:12" x14ac:dyDescent="0.3">
      <c r="B1655" s="75">
        <v>1.2648137E-2</v>
      </c>
      <c r="C1655" s="75">
        <v>5.0680119000000003E-2</v>
      </c>
      <c r="D1655" s="75">
        <v>-7.1952490999999993E-2</v>
      </c>
      <c r="E1655" s="75">
        <v>-4.6985059000000003E-2</v>
      </c>
      <c r="F1655" s="75">
        <v>-5.1103263000000003E-2</v>
      </c>
      <c r="G1655" s="75">
        <v>-9.7137307000000006E-2</v>
      </c>
      <c r="H1655" s="75">
        <v>0.118591218</v>
      </c>
      <c r="I1655" s="75">
        <v>-7.6394504000000002E-2</v>
      </c>
      <c r="J1655" s="75">
        <v>-2.0288747999999999E-2</v>
      </c>
      <c r="K1655" s="75">
        <v>-3.8356660000000001E-2</v>
      </c>
      <c r="L1655" s="75">
        <v>77</v>
      </c>
    </row>
    <row r="1656" spans="2:12" x14ac:dyDescent="0.3">
      <c r="B1656" s="75">
        <v>-5.2737554999999998E-2</v>
      </c>
      <c r="C1656" s="75">
        <v>-4.4641636999999998E-2</v>
      </c>
      <c r="D1656" s="75">
        <v>-5.5785309999999998E-2</v>
      </c>
      <c r="E1656" s="75">
        <v>-3.6656447000000002E-2</v>
      </c>
      <c r="F1656" s="75">
        <v>8.9243929E-2</v>
      </c>
      <c r="G1656" s="75">
        <v>-3.1927679999999999E-3</v>
      </c>
      <c r="H1656" s="75">
        <v>8.1420840000000008E-3</v>
      </c>
      <c r="I1656" s="75">
        <v>3.4308858999999997E-2</v>
      </c>
      <c r="J1656" s="75">
        <v>0.13237264900000001</v>
      </c>
      <c r="K1656" s="75">
        <v>3.0644090000000001E-3</v>
      </c>
      <c r="L1656" s="75">
        <v>109</v>
      </c>
    </row>
    <row r="1657" spans="2:12" x14ac:dyDescent="0.3">
      <c r="B1657" s="75">
        <v>-2.3677246999999998E-2</v>
      </c>
      <c r="C1657" s="75">
        <v>5.0680119000000003E-2</v>
      </c>
      <c r="D1657" s="75">
        <v>4.5529025000000001E-2</v>
      </c>
      <c r="E1657" s="75">
        <v>2.1872355E-2</v>
      </c>
      <c r="F1657" s="75">
        <v>0.109883222</v>
      </c>
      <c r="G1657" s="75">
        <v>8.8872880000000001E-2</v>
      </c>
      <c r="H1657" s="75">
        <v>7.7880799999999997E-4</v>
      </c>
      <c r="I1657" s="75">
        <v>3.4308858999999997E-2</v>
      </c>
      <c r="J1657" s="75">
        <v>7.4192537000000003E-2</v>
      </c>
      <c r="K1657" s="75">
        <v>6.1053905999999998E-2</v>
      </c>
      <c r="L1657" s="75">
        <v>272</v>
      </c>
    </row>
    <row r="1658" spans="2:12" x14ac:dyDescent="0.3">
      <c r="B1658" s="75">
        <v>-7.4532786000000004E-2</v>
      </c>
      <c r="C1658" s="75">
        <v>5.0680119000000003E-2</v>
      </c>
      <c r="D1658" s="75">
        <v>-9.4393900000000006E-3</v>
      </c>
      <c r="E1658" s="75">
        <v>1.4986614000000001E-2</v>
      </c>
      <c r="F1658" s="75">
        <v>-3.7343734000000003E-2</v>
      </c>
      <c r="G1658" s="75">
        <v>-2.1668527E-2</v>
      </c>
      <c r="H1658" s="75">
        <v>-1.3947743E-2</v>
      </c>
      <c r="I1658" s="75">
        <v>-2.5922620000000001E-3</v>
      </c>
      <c r="J1658" s="75">
        <v>-3.3248787000000002E-2</v>
      </c>
      <c r="K1658" s="75">
        <v>1.1348623E-2</v>
      </c>
      <c r="L1658" s="75">
        <v>60</v>
      </c>
    </row>
    <row r="1659" spans="2:12" x14ac:dyDescent="0.3">
      <c r="B1659" s="75">
        <v>-5.514555E-3</v>
      </c>
      <c r="C1659" s="75">
        <v>5.0680119000000003E-2</v>
      </c>
      <c r="D1659" s="75">
        <v>-3.3151255999999997E-2</v>
      </c>
      <c r="E1659" s="75">
        <v>-1.5999223E-2</v>
      </c>
      <c r="F1659" s="75">
        <v>8.0627100000000007E-3</v>
      </c>
      <c r="G1659" s="75">
        <v>1.6222436E-2</v>
      </c>
      <c r="H1659" s="75">
        <v>1.5505359E-2</v>
      </c>
      <c r="I1659" s="75">
        <v>-2.5922620000000001E-3</v>
      </c>
      <c r="J1659" s="75">
        <v>-2.8320242999999998E-2</v>
      </c>
      <c r="K1659" s="75">
        <v>-7.5635622E-2</v>
      </c>
      <c r="L1659" s="75">
        <v>54</v>
      </c>
    </row>
    <row r="1660" spans="2:12" x14ac:dyDescent="0.3">
      <c r="B1660" s="75">
        <v>-6.0002632E-2</v>
      </c>
      <c r="C1660" s="75">
        <v>5.0680119000000003E-2</v>
      </c>
      <c r="D1660" s="75">
        <v>4.9840273999999997E-2</v>
      </c>
      <c r="E1660" s="75">
        <v>1.8429483999999999E-2</v>
      </c>
      <c r="F1660" s="75">
        <v>-1.6704441E-2</v>
      </c>
      <c r="G1660" s="75">
        <v>-3.0123535999999999E-2</v>
      </c>
      <c r="H1660" s="75">
        <v>-1.7629381E-2</v>
      </c>
      <c r="I1660" s="75">
        <v>-2.5922620000000001E-3</v>
      </c>
      <c r="J1660" s="75">
        <v>4.9768659999999999E-2</v>
      </c>
      <c r="K1660" s="75">
        <v>-5.9067194000000003E-2</v>
      </c>
      <c r="L1660" s="75">
        <v>221</v>
      </c>
    </row>
    <row r="1661" spans="2:12" x14ac:dyDescent="0.3">
      <c r="B1661" s="75">
        <v>-2.0044709000000001E-2</v>
      </c>
      <c r="C1661" s="75">
        <v>-4.4641636999999998E-2</v>
      </c>
      <c r="D1661" s="75">
        <v>-8.4886236000000004E-2</v>
      </c>
      <c r="E1661" s="75">
        <v>-2.6327835000000001E-2</v>
      </c>
      <c r="F1661" s="75">
        <v>-3.5967780999999997E-2</v>
      </c>
      <c r="G1661" s="75">
        <v>-3.4194466E-2</v>
      </c>
      <c r="H1661" s="75">
        <v>4.1276823999999997E-2</v>
      </c>
      <c r="I1661" s="75">
        <v>-5.1670753E-2</v>
      </c>
      <c r="J1661" s="75">
        <v>-8.2381483000000005E-2</v>
      </c>
      <c r="K1661" s="75">
        <v>-4.6640873999999999E-2</v>
      </c>
      <c r="L1661" s="75">
        <v>90</v>
      </c>
    </row>
    <row r="1662" spans="2:12" x14ac:dyDescent="0.3">
      <c r="B1662" s="75">
        <v>3.8075906E-2</v>
      </c>
      <c r="C1662" s="75">
        <v>5.0680119000000003E-2</v>
      </c>
      <c r="D1662" s="75">
        <v>5.6499790000000003E-3</v>
      </c>
      <c r="E1662" s="75">
        <v>3.2200966999999997E-2</v>
      </c>
      <c r="F1662" s="75">
        <v>6.6867569999999998E-3</v>
      </c>
      <c r="G1662" s="75">
        <v>1.7475029999999999E-2</v>
      </c>
      <c r="H1662" s="75">
        <v>-2.4992657000000001E-2</v>
      </c>
      <c r="I1662" s="75">
        <v>3.4308858999999997E-2</v>
      </c>
      <c r="J1662" s="75">
        <v>1.4822711000000001E-2</v>
      </c>
      <c r="K1662" s="75">
        <v>6.1053905999999998E-2</v>
      </c>
      <c r="L1662" s="75">
        <v>311</v>
      </c>
    </row>
    <row r="1663" spans="2:12" x14ac:dyDescent="0.3">
      <c r="B1663" s="75">
        <v>1.6280676000000001E-2</v>
      </c>
      <c r="C1663" s="75">
        <v>-4.4641636999999998E-2</v>
      </c>
      <c r="D1663" s="75">
        <v>2.0739348000000001E-2</v>
      </c>
      <c r="E1663" s="75">
        <v>2.1872355E-2</v>
      </c>
      <c r="F1663" s="75">
        <v>-1.3952536E-2</v>
      </c>
      <c r="G1663" s="75">
        <v>-1.3213519E-2</v>
      </c>
      <c r="H1663" s="75">
        <v>-6.5844679999999996E-3</v>
      </c>
      <c r="I1663" s="75">
        <v>-2.5922620000000001E-3</v>
      </c>
      <c r="J1663" s="75">
        <v>1.3315967999999999E-2</v>
      </c>
      <c r="K1663" s="75">
        <v>4.0343372000000002E-2</v>
      </c>
      <c r="L1663" s="75">
        <v>281</v>
      </c>
    </row>
    <row r="1664" spans="2:12" x14ac:dyDescent="0.3">
      <c r="B1664" s="75">
        <v>4.1708444999999997E-2</v>
      </c>
      <c r="C1664" s="75">
        <v>-4.4641636999999998E-2</v>
      </c>
      <c r="D1664" s="75">
        <v>-7.2837659999999997E-3</v>
      </c>
      <c r="E1664" s="75">
        <v>2.8758096E-2</v>
      </c>
      <c r="F1664" s="75">
        <v>-4.2847546E-2</v>
      </c>
      <c r="G1664" s="75">
        <v>-4.8286147000000001E-2</v>
      </c>
      <c r="H1664" s="75">
        <v>5.2321737E-2</v>
      </c>
      <c r="I1664" s="75">
        <v>-7.6394504000000002E-2</v>
      </c>
      <c r="J1664" s="75">
        <v>-7.2128454999999994E-2</v>
      </c>
      <c r="K1664" s="75">
        <v>2.3774943999999999E-2</v>
      </c>
      <c r="L1664" s="75">
        <v>182</v>
      </c>
    </row>
    <row r="1665" spans="2:12" x14ac:dyDescent="0.3">
      <c r="B1665" s="75">
        <v>1.9913213999999999E-2</v>
      </c>
      <c r="C1665" s="75">
        <v>5.0680119000000003E-2</v>
      </c>
      <c r="D1665" s="75">
        <v>0.104808689</v>
      </c>
      <c r="E1665" s="75">
        <v>7.0072545E-2</v>
      </c>
      <c r="F1665" s="75">
        <v>-3.5967780999999997E-2</v>
      </c>
      <c r="G1665" s="75">
        <v>-2.6678903E-2</v>
      </c>
      <c r="H1665" s="75">
        <v>-2.4992657000000001E-2</v>
      </c>
      <c r="I1665" s="75">
        <v>-2.5922620000000001E-3</v>
      </c>
      <c r="J1665" s="75">
        <v>3.711738E-3</v>
      </c>
      <c r="K1665" s="75">
        <v>4.0343372000000002E-2</v>
      </c>
      <c r="L1665" s="75">
        <v>321</v>
      </c>
    </row>
    <row r="1666" spans="2:12" x14ac:dyDescent="0.3">
      <c r="B1666" s="75">
        <v>-4.9105016000000001E-2</v>
      </c>
      <c r="C1666" s="75">
        <v>5.0680119000000003E-2</v>
      </c>
      <c r="D1666" s="75">
        <v>-2.4528759000000001E-2</v>
      </c>
      <c r="E1666" s="75">
        <v>6.7500000000000001E-5</v>
      </c>
      <c r="F1666" s="75">
        <v>-4.6975403999999998E-2</v>
      </c>
      <c r="G1666" s="75">
        <v>-2.8244644999999999E-2</v>
      </c>
      <c r="H1666" s="75">
        <v>-6.5490672E-2</v>
      </c>
      <c r="I1666" s="75">
        <v>2.8404680000000002E-2</v>
      </c>
      <c r="J1666" s="75">
        <v>1.9199033000000001E-2</v>
      </c>
      <c r="K1666" s="75">
        <v>1.1348623E-2</v>
      </c>
      <c r="L1666" s="75">
        <v>58</v>
      </c>
    </row>
    <row r="1667" spans="2:12" x14ac:dyDescent="0.3">
      <c r="B1667" s="75">
        <v>1.750522E-3</v>
      </c>
      <c r="C1667" s="75">
        <v>5.0680119000000003E-2</v>
      </c>
      <c r="D1667" s="75">
        <v>-6.2059539999999996E-3</v>
      </c>
      <c r="E1667" s="75">
        <v>-1.9442093000000001E-2</v>
      </c>
      <c r="F1667" s="75">
        <v>-9.8246770000000004E-3</v>
      </c>
      <c r="G1667" s="75">
        <v>4.9490920000000004E-3</v>
      </c>
      <c r="H1667" s="75">
        <v>-3.9719207999999999E-2</v>
      </c>
      <c r="I1667" s="75">
        <v>3.4308858999999997E-2</v>
      </c>
      <c r="J1667" s="75">
        <v>1.4822711000000001E-2</v>
      </c>
      <c r="K1667" s="75">
        <v>9.8332868000000004E-2</v>
      </c>
      <c r="L1667" s="75">
        <v>262</v>
      </c>
    </row>
    <row r="1668" spans="2:12" x14ac:dyDescent="0.3">
      <c r="B1668" s="75">
        <v>3.4443368000000002E-2</v>
      </c>
      <c r="C1668" s="75">
        <v>-4.4641636999999998E-2</v>
      </c>
      <c r="D1668" s="75">
        <v>-3.8540315999999998E-2</v>
      </c>
      <c r="E1668" s="75">
        <v>-1.2556352E-2</v>
      </c>
      <c r="F1668" s="75">
        <v>9.4386629999999999E-3</v>
      </c>
      <c r="G1668" s="75">
        <v>5.2622399999999996E-3</v>
      </c>
      <c r="H1668" s="75">
        <v>-6.5844679999999996E-3</v>
      </c>
      <c r="I1668" s="75">
        <v>-2.5922620000000001E-3</v>
      </c>
      <c r="J1668" s="75">
        <v>3.1192991E-2</v>
      </c>
      <c r="K1668" s="75">
        <v>9.8332868000000004E-2</v>
      </c>
      <c r="L1668" s="75">
        <v>206</v>
      </c>
    </row>
    <row r="1669" spans="2:12" x14ac:dyDescent="0.3">
      <c r="B1669" s="75">
        <v>-4.5472477999999997E-2</v>
      </c>
      <c r="C1669" s="75">
        <v>5.0680119000000003E-2</v>
      </c>
      <c r="D1669" s="75">
        <v>0.13714305199999999</v>
      </c>
      <c r="E1669" s="75">
        <v>-1.5999223E-2</v>
      </c>
      <c r="F1669" s="75">
        <v>4.1085578999999997E-2</v>
      </c>
      <c r="G1669" s="75">
        <v>3.1879860000000003E-2</v>
      </c>
      <c r="H1669" s="75">
        <v>-4.3400846E-2</v>
      </c>
      <c r="I1669" s="75">
        <v>7.1209980000000006E-2</v>
      </c>
      <c r="J1669" s="75">
        <v>7.1021578000000002E-2</v>
      </c>
      <c r="K1669" s="75">
        <v>4.8627585000000001E-2</v>
      </c>
      <c r="L1669" s="75">
        <v>233</v>
      </c>
    </row>
    <row r="1670" spans="2:12" x14ac:dyDescent="0.3">
      <c r="B1670" s="75">
        <v>-9.1470930000000002E-3</v>
      </c>
      <c r="C1670" s="75">
        <v>5.0680119000000003E-2</v>
      </c>
      <c r="D1670" s="75">
        <v>0.170555226</v>
      </c>
      <c r="E1670" s="75">
        <v>1.4986614000000001E-2</v>
      </c>
      <c r="F1670" s="75">
        <v>3.0077955999999999E-2</v>
      </c>
      <c r="G1670" s="75">
        <v>3.3758749999999997E-2</v>
      </c>
      <c r="H1670" s="75">
        <v>-2.1311019E-2</v>
      </c>
      <c r="I1670" s="75">
        <v>3.4308858999999997E-2</v>
      </c>
      <c r="J1670" s="75">
        <v>3.3656813000000001E-2</v>
      </c>
      <c r="K1670" s="75">
        <v>3.2059157999999997E-2</v>
      </c>
      <c r="L1670" s="75">
        <v>242</v>
      </c>
    </row>
    <row r="1671" spans="2:12" x14ac:dyDescent="0.3">
      <c r="B1671" s="75">
        <v>-1.641217E-2</v>
      </c>
      <c r="C1671" s="75">
        <v>5.0680119000000003E-2</v>
      </c>
      <c r="D1671" s="75">
        <v>2.4165419999999998E-3</v>
      </c>
      <c r="E1671" s="75">
        <v>1.4986614000000001E-2</v>
      </c>
      <c r="F1671" s="75">
        <v>2.1822239E-2</v>
      </c>
      <c r="G1671" s="75">
        <v>-1.0082034E-2</v>
      </c>
      <c r="H1671" s="75">
        <v>-2.4992657000000001E-2</v>
      </c>
      <c r="I1671" s="75">
        <v>3.4308858999999997E-2</v>
      </c>
      <c r="J1671" s="75">
        <v>8.5533121000000004E-2</v>
      </c>
      <c r="K1671" s="75">
        <v>8.1764440999999993E-2</v>
      </c>
      <c r="L1671" s="75">
        <v>123</v>
      </c>
    </row>
    <row r="1672" spans="2:12" x14ac:dyDescent="0.3">
      <c r="B1672" s="75">
        <v>-9.1470930000000002E-3</v>
      </c>
      <c r="C1672" s="75">
        <v>-4.4641636999999998E-2</v>
      </c>
      <c r="D1672" s="75">
        <v>3.7984340999999998E-2</v>
      </c>
      <c r="E1672" s="75">
        <v>-4.0099317000000002E-2</v>
      </c>
      <c r="F1672" s="75">
        <v>-2.4960158E-2</v>
      </c>
      <c r="G1672" s="75">
        <v>-3.819065E-3</v>
      </c>
      <c r="H1672" s="75">
        <v>-4.3400846E-2</v>
      </c>
      <c r="I1672" s="75">
        <v>1.5858298E-2</v>
      </c>
      <c r="J1672" s="75">
        <v>-5.1453080000000003E-3</v>
      </c>
      <c r="K1672" s="75">
        <v>2.7917050999999998E-2</v>
      </c>
      <c r="L1672" s="75">
        <v>167</v>
      </c>
    </row>
    <row r="1673" spans="2:12" x14ac:dyDescent="0.3">
      <c r="B1673" s="75">
        <v>1.9913213999999999E-2</v>
      </c>
      <c r="C1673" s="75">
        <v>-4.4641636999999998E-2</v>
      </c>
      <c r="D1673" s="75">
        <v>-5.7940933999999999E-2</v>
      </c>
      <c r="E1673" s="75">
        <v>-5.7313670999999997E-2</v>
      </c>
      <c r="F1673" s="75">
        <v>-1.5689600000000001E-3</v>
      </c>
      <c r="G1673" s="75">
        <v>-1.2587222E-2</v>
      </c>
      <c r="H1673" s="75">
        <v>7.4411563999999999E-2</v>
      </c>
      <c r="I1673" s="75">
        <v>-3.9493383E-2</v>
      </c>
      <c r="J1673" s="75">
        <v>-6.1176595E-2</v>
      </c>
      <c r="K1673" s="75">
        <v>-7.5635622E-2</v>
      </c>
      <c r="L1673" s="75">
        <v>63</v>
      </c>
    </row>
    <row r="1674" spans="2:12" x14ac:dyDescent="0.3">
      <c r="B1674" s="75">
        <v>5.2606060000000003E-2</v>
      </c>
      <c r="C1674" s="75">
        <v>5.0680119000000003E-2</v>
      </c>
      <c r="D1674" s="75">
        <v>-9.4393900000000006E-3</v>
      </c>
      <c r="E1674" s="75">
        <v>4.9415320999999998E-2</v>
      </c>
      <c r="F1674" s="75">
        <v>5.0717248999999999E-2</v>
      </c>
      <c r="G1674" s="75">
        <v>-1.9163340000000001E-2</v>
      </c>
      <c r="H1674" s="75">
        <v>-1.3947743E-2</v>
      </c>
      <c r="I1674" s="75">
        <v>3.4308858999999997E-2</v>
      </c>
      <c r="J1674" s="75">
        <v>0.11934399399999999</v>
      </c>
      <c r="K1674" s="75">
        <v>-1.7646124999999999E-2</v>
      </c>
      <c r="L1674" s="75">
        <v>197</v>
      </c>
    </row>
    <row r="1675" spans="2:12" x14ac:dyDescent="0.3">
      <c r="B1675" s="75">
        <v>-2.7309785999999999E-2</v>
      </c>
      <c r="C1675" s="75">
        <v>5.0680119000000003E-2</v>
      </c>
      <c r="D1675" s="75">
        <v>-2.3450947E-2</v>
      </c>
      <c r="E1675" s="75">
        <v>-1.5999223E-2</v>
      </c>
      <c r="F1675" s="75">
        <v>1.3566521999999999E-2</v>
      </c>
      <c r="G1675" s="75">
        <v>1.2777803000000001E-2</v>
      </c>
      <c r="H1675" s="75">
        <v>2.6550272999999999E-2</v>
      </c>
      <c r="I1675" s="75">
        <v>-2.5922620000000001E-3</v>
      </c>
      <c r="J1675" s="75">
        <v>-1.0904436E-2</v>
      </c>
      <c r="K1675" s="75">
        <v>-2.1788232000000001E-2</v>
      </c>
      <c r="L1675" s="75">
        <v>71</v>
      </c>
    </row>
    <row r="1676" spans="2:12" x14ac:dyDescent="0.3">
      <c r="B1676" s="75">
        <v>-7.4532786000000004E-2</v>
      </c>
      <c r="C1676" s="75">
        <v>-4.4641636999999998E-2</v>
      </c>
      <c r="D1676" s="75">
        <v>-1.0517202E-2</v>
      </c>
      <c r="E1676" s="75">
        <v>-5.6706109999999999E-3</v>
      </c>
      <c r="F1676" s="75">
        <v>-6.6238744000000002E-2</v>
      </c>
      <c r="G1676" s="75">
        <v>-5.7054304E-2</v>
      </c>
      <c r="H1676" s="75">
        <v>-2.9028299999999999E-3</v>
      </c>
      <c r="I1676" s="75">
        <v>-3.9493383E-2</v>
      </c>
      <c r="J1676" s="75">
        <v>-4.2572104999999999E-2</v>
      </c>
      <c r="K1676" s="75">
        <v>-1.077698E-3</v>
      </c>
      <c r="L1676" s="75">
        <v>168</v>
      </c>
    </row>
    <row r="1677" spans="2:12" x14ac:dyDescent="0.3">
      <c r="B1677" s="75">
        <v>-0.107225632</v>
      </c>
      <c r="C1677" s="75">
        <v>-4.4641636999999998E-2</v>
      </c>
      <c r="D1677" s="75">
        <v>-3.4229068000000001E-2</v>
      </c>
      <c r="E1677" s="75">
        <v>-6.7642282999999997E-2</v>
      </c>
      <c r="F1677" s="75">
        <v>-6.3486838000000004E-2</v>
      </c>
      <c r="G1677" s="75">
        <v>-7.0519686999999998E-2</v>
      </c>
      <c r="H1677" s="75">
        <v>8.1420840000000008E-3</v>
      </c>
      <c r="I1677" s="75">
        <v>-3.9493383E-2</v>
      </c>
      <c r="J1677" s="75">
        <v>-6.0925400000000005E-4</v>
      </c>
      <c r="K1677" s="75">
        <v>-7.9777729000000006E-2</v>
      </c>
      <c r="L1677" s="75">
        <v>140</v>
      </c>
    </row>
    <row r="1678" spans="2:12" x14ac:dyDescent="0.3">
      <c r="B1678" s="75">
        <v>4.5340983000000001E-2</v>
      </c>
      <c r="C1678" s="75">
        <v>5.0680119000000003E-2</v>
      </c>
      <c r="D1678" s="75">
        <v>-2.9725179999999999E-3</v>
      </c>
      <c r="E1678" s="75">
        <v>0.107944122</v>
      </c>
      <c r="F1678" s="75">
        <v>3.5581767E-2</v>
      </c>
      <c r="G1678" s="75">
        <v>2.2485405999999999E-2</v>
      </c>
      <c r="H1678" s="75">
        <v>2.6550272999999999E-2</v>
      </c>
      <c r="I1678" s="75">
        <v>-2.5922620000000001E-3</v>
      </c>
      <c r="J1678" s="75">
        <v>2.8016507E-2</v>
      </c>
      <c r="K1678" s="75">
        <v>1.9632837E-2</v>
      </c>
      <c r="L1678" s="75">
        <v>217</v>
      </c>
    </row>
    <row r="1679" spans="2:12" x14ac:dyDescent="0.3">
      <c r="B1679" s="75">
        <v>-1.8820169999999999E-3</v>
      </c>
      <c r="C1679" s="75">
        <v>-4.4641636999999998E-2</v>
      </c>
      <c r="D1679" s="75">
        <v>6.8163079000000001E-2</v>
      </c>
      <c r="E1679" s="75">
        <v>-5.6706109999999999E-3</v>
      </c>
      <c r="F1679" s="75">
        <v>0.119514892</v>
      </c>
      <c r="G1679" s="75">
        <v>0.13020847699999999</v>
      </c>
      <c r="H1679" s="75">
        <v>-2.4992657000000001E-2</v>
      </c>
      <c r="I1679" s="75">
        <v>8.6708451000000006E-2</v>
      </c>
      <c r="J1679" s="75">
        <v>4.6132330999999999E-2</v>
      </c>
      <c r="K1679" s="75">
        <v>-1.077698E-3</v>
      </c>
      <c r="L1679" s="75">
        <v>121</v>
      </c>
    </row>
    <row r="1680" spans="2:12" x14ac:dyDescent="0.3">
      <c r="B1680" s="75">
        <v>1.9913213999999999E-2</v>
      </c>
      <c r="C1680" s="75">
        <v>5.0680119000000003E-2</v>
      </c>
      <c r="D1680" s="75">
        <v>9.9612269999999996E-3</v>
      </c>
      <c r="E1680" s="75">
        <v>1.8429483999999999E-2</v>
      </c>
      <c r="F1680" s="75">
        <v>1.4942474000000001E-2</v>
      </c>
      <c r="G1680" s="75">
        <v>4.4718946000000002E-2</v>
      </c>
      <c r="H1680" s="75">
        <v>-6.1809034999999998E-2</v>
      </c>
      <c r="I1680" s="75">
        <v>7.1209980000000006E-2</v>
      </c>
      <c r="J1680" s="75">
        <v>9.4364089999999998E-3</v>
      </c>
      <c r="K1680" s="75">
        <v>-6.3209300999999996E-2</v>
      </c>
      <c r="L1680" s="75">
        <v>235</v>
      </c>
    </row>
    <row r="1681" spans="2:12" x14ac:dyDescent="0.3">
      <c r="B1681" s="75">
        <v>1.6280676000000001E-2</v>
      </c>
      <c r="C1681" s="75">
        <v>5.0680119000000003E-2</v>
      </c>
      <c r="D1681" s="75">
        <v>2.4165419999999998E-3</v>
      </c>
      <c r="E1681" s="75">
        <v>-5.6706109999999999E-3</v>
      </c>
      <c r="F1681" s="75">
        <v>-5.6968180000000002E-3</v>
      </c>
      <c r="G1681" s="75">
        <v>1.0898913E-2</v>
      </c>
      <c r="H1681" s="75">
        <v>-5.0764121000000002E-2</v>
      </c>
      <c r="I1681" s="75">
        <v>3.4308858999999997E-2</v>
      </c>
      <c r="J1681" s="75">
        <v>2.2692022999999999E-2</v>
      </c>
      <c r="K1681" s="75">
        <v>-3.8356660000000001E-2</v>
      </c>
      <c r="L1681" s="75">
        <v>245</v>
      </c>
    </row>
    <row r="1682" spans="2:12" x14ac:dyDescent="0.3">
      <c r="B1682" s="75">
        <v>-1.8820169999999999E-3</v>
      </c>
      <c r="C1682" s="75">
        <v>-4.4641636999999998E-2</v>
      </c>
      <c r="D1682" s="75">
        <v>-3.8540315999999998E-2</v>
      </c>
      <c r="E1682" s="75">
        <v>2.1872355E-2</v>
      </c>
      <c r="F1682" s="75">
        <v>-0.10889328299999999</v>
      </c>
      <c r="G1682" s="75">
        <v>-0.115613066</v>
      </c>
      <c r="H1682" s="75">
        <v>2.2868634999999998E-2</v>
      </c>
      <c r="I1682" s="75">
        <v>-7.6394504000000002E-2</v>
      </c>
      <c r="J1682" s="75">
        <v>-4.6879483E-2</v>
      </c>
      <c r="K1682" s="75">
        <v>2.3774943999999999E-2</v>
      </c>
      <c r="L1682" s="75">
        <v>40</v>
      </c>
    </row>
    <row r="1683" spans="2:12" x14ac:dyDescent="0.3">
      <c r="B1683" s="75">
        <v>1.6280676000000001E-2</v>
      </c>
      <c r="C1683" s="75">
        <v>-4.4641636999999998E-2</v>
      </c>
      <c r="D1683" s="75">
        <v>2.6128407999999999E-2</v>
      </c>
      <c r="E1683" s="75">
        <v>5.8596308999999999E-2</v>
      </c>
      <c r="F1683" s="75">
        <v>-6.0734932999999998E-2</v>
      </c>
      <c r="G1683" s="75">
        <v>-4.4215217000000001E-2</v>
      </c>
      <c r="H1683" s="75">
        <v>-1.3947743E-2</v>
      </c>
      <c r="I1683" s="75">
        <v>-3.3958215E-2</v>
      </c>
      <c r="J1683" s="75">
        <v>-5.1400534999999997E-2</v>
      </c>
      <c r="K1683" s="75">
        <v>-2.5930339E-2</v>
      </c>
      <c r="L1683" s="75">
        <v>52</v>
      </c>
    </row>
    <row r="1684" spans="2:12" x14ac:dyDescent="0.3">
      <c r="B1684" s="75">
        <v>-7.0900247E-2</v>
      </c>
      <c r="C1684" s="75">
        <v>5.0680119000000003E-2</v>
      </c>
      <c r="D1684" s="75">
        <v>-8.9197483999999994E-2</v>
      </c>
      <c r="E1684" s="75">
        <v>-7.4528023999999998E-2</v>
      </c>
      <c r="F1684" s="75">
        <v>-4.2847546E-2</v>
      </c>
      <c r="G1684" s="75">
        <v>-2.5739457E-2</v>
      </c>
      <c r="H1684" s="75">
        <v>-3.2355931999999997E-2</v>
      </c>
      <c r="I1684" s="75">
        <v>-2.5922620000000001E-3</v>
      </c>
      <c r="J1684" s="75">
        <v>-1.2907942E-2</v>
      </c>
      <c r="K1684" s="75">
        <v>-5.4925086999999997E-2</v>
      </c>
      <c r="L1684" s="75">
        <v>104</v>
      </c>
    </row>
    <row r="1685" spans="2:12" x14ac:dyDescent="0.3">
      <c r="B1685" s="75">
        <v>4.8973521999999998E-2</v>
      </c>
      <c r="C1685" s="75">
        <v>-4.4641636999999998E-2</v>
      </c>
      <c r="D1685" s="75">
        <v>6.0618393999999999E-2</v>
      </c>
      <c r="E1685" s="75">
        <v>-2.2884964000000001E-2</v>
      </c>
      <c r="F1685" s="75">
        <v>-2.3584206E-2</v>
      </c>
      <c r="G1685" s="75">
        <v>-7.2711727000000004E-2</v>
      </c>
      <c r="H1685" s="75">
        <v>-4.3400846E-2</v>
      </c>
      <c r="I1685" s="75">
        <v>-2.5922620000000001E-3</v>
      </c>
      <c r="J1685" s="75">
        <v>0.104137611</v>
      </c>
      <c r="K1685" s="75">
        <v>3.6201265000000003E-2</v>
      </c>
      <c r="L1685" s="75">
        <v>132</v>
      </c>
    </row>
    <row r="1686" spans="2:12" x14ac:dyDescent="0.3">
      <c r="B1686" s="75">
        <v>5.3830600000000003E-3</v>
      </c>
      <c r="C1686" s="75">
        <v>5.0680119000000003E-2</v>
      </c>
      <c r="D1686" s="75">
        <v>-2.8840008E-2</v>
      </c>
      <c r="E1686" s="75">
        <v>-9.1134809999999997E-3</v>
      </c>
      <c r="F1686" s="75">
        <v>-3.1839922999999999E-2</v>
      </c>
      <c r="G1686" s="75">
        <v>-2.8870942E-2</v>
      </c>
      <c r="H1686" s="75">
        <v>8.1420840000000008E-3</v>
      </c>
      <c r="I1686" s="75">
        <v>-3.9493383E-2</v>
      </c>
      <c r="J1686" s="75">
        <v>-1.8118267E-2</v>
      </c>
      <c r="K1686" s="75">
        <v>7.2065159999999996E-3</v>
      </c>
      <c r="L1686" s="75">
        <v>88</v>
      </c>
    </row>
    <row r="1687" spans="2:12" x14ac:dyDescent="0.3">
      <c r="B1687" s="75">
        <v>3.4443368000000002E-2</v>
      </c>
      <c r="C1687" s="75">
        <v>5.0680119000000003E-2</v>
      </c>
      <c r="D1687" s="75">
        <v>-2.9917820000000001E-2</v>
      </c>
      <c r="E1687" s="75">
        <v>4.6580019999999996E-3</v>
      </c>
      <c r="F1687" s="75">
        <v>9.3371786999999998E-2</v>
      </c>
      <c r="G1687" s="75">
        <v>8.6993988999999994E-2</v>
      </c>
      <c r="H1687" s="75">
        <v>3.3913548000000002E-2</v>
      </c>
      <c r="I1687" s="75">
        <v>-2.5922620000000001E-3</v>
      </c>
      <c r="J1687" s="75">
        <v>2.4052582999999999E-2</v>
      </c>
      <c r="K1687" s="75">
        <v>-3.8356660000000001E-2</v>
      </c>
      <c r="L1687" s="75">
        <v>69</v>
      </c>
    </row>
    <row r="1688" spans="2:12" x14ac:dyDescent="0.3">
      <c r="B1688" s="75">
        <v>2.3545752999999999E-2</v>
      </c>
      <c r="C1688" s="75">
        <v>5.0680119000000003E-2</v>
      </c>
      <c r="D1688" s="75">
        <v>-1.9139699E-2</v>
      </c>
      <c r="E1688" s="75">
        <v>4.9415320999999998E-2</v>
      </c>
      <c r="F1688" s="75">
        <v>-6.3486838000000004E-2</v>
      </c>
      <c r="G1688" s="75">
        <v>-6.1125234000000001E-2</v>
      </c>
      <c r="H1688" s="75">
        <v>4.4604459999999999E-3</v>
      </c>
      <c r="I1688" s="75">
        <v>-3.9493383E-2</v>
      </c>
      <c r="J1688" s="75">
        <v>-2.5952424000000002E-2</v>
      </c>
      <c r="K1688" s="75">
        <v>-1.3504018E-2</v>
      </c>
      <c r="L1688" s="75">
        <v>219</v>
      </c>
    </row>
    <row r="1689" spans="2:12" x14ac:dyDescent="0.3">
      <c r="B1689" s="75">
        <v>1.9913213999999999E-2</v>
      </c>
      <c r="C1689" s="75">
        <v>-4.4641636999999998E-2</v>
      </c>
      <c r="D1689" s="75">
        <v>-4.069594E-2</v>
      </c>
      <c r="E1689" s="75">
        <v>-1.5999223E-2</v>
      </c>
      <c r="F1689" s="75">
        <v>-8.4487239999999995E-3</v>
      </c>
      <c r="G1689" s="75">
        <v>-1.7597597E-2</v>
      </c>
      <c r="H1689" s="75">
        <v>5.2321737E-2</v>
      </c>
      <c r="I1689" s="75">
        <v>-3.9493383E-2</v>
      </c>
      <c r="J1689" s="75">
        <v>-3.0751210000000001E-2</v>
      </c>
      <c r="K1689" s="75">
        <v>3.0644090000000001E-3</v>
      </c>
      <c r="L1689" s="75">
        <v>72</v>
      </c>
    </row>
    <row r="1690" spans="2:12" x14ac:dyDescent="0.3">
      <c r="B1690" s="75">
        <v>-4.5472477999999997E-2</v>
      </c>
      <c r="C1690" s="75">
        <v>-4.4641636999999998E-2</v>
      </c>
      <c r="D1690" s="75">
        <v>1.5350287000000001E-2</v>
      </c>
      <c r="E1690" s="75">
        <v>-7.4528023999999998E-2</v>
      </c>
      <c r="F1690" s="75">
        <v>-4.9727309999999997E-2</v>
      </c>
      <c r="G1690" s="75">
        <v>-1.7284449E-2</v>
      </c>
      <c r="H1690" s="75">
        <v>-2.8674293999999999E-2</v>
      </c>
      <c r="I1690" s="75">
        <v>-2.5922620000000001E-3</v>
      </c>
      <c r="J1690" s="75">
        <v>-0.104364821</v>
      </c>
      <c r="K1690" s="75">
        <v>-7.5635622E-2</v>
      </c>
      <c r="L1690" s="75">
        <v>201</v>
      </c>
    </row>
    <row r="1691" spans="2:12" x14ac:dyDescent="0.3">
      <c r="B1691" s="75">
        <v>5.2606060000000003E-2</v>
      </c>
      <c r="C1691" s="75">
        <v>5.0680119000000003E-2</v>
      </c>
      <c r="D1691" s="75">
        <v>-2.4528759000000001E-2</v>
      </c>
      <c r="E1691" s="75">
        <v>5.6301061999999999E-2</v>
      </c>
      <c r="F1691" s="75">
        <v>-7.0727710000000003E-3</v>
      </c>
      <c r="G1691" s="75">
        <v>-5.0716590000000001E-3</v>
      </c>
      <c r="H1691" s="75">
        <v>-2.1311019E-2</v>
      </c>
      <c r="I1691" s="75">
        <v>-2.5922620000000001E-3</v>
      </c>
      <c r="J1691" s="75">
        <v>2.6714258000000001E-2</v>
      </c>
      <c r="K1691" s="75">
        <v>-3.8356660000000001E-2</v>
      </c>
      <c r="L1691" s="75">
        <v>110</v>
      </c>
    </row>
    <row r="1692" spans="2:12" x14ac:dyDescent="0.3">
      <c r="B1692" s="75">
        <v>-5.514555E-3</v>
      </c>
      <c r="C1692" s="75">
        <v>5.0680119000000003E-2</v>
      </c>
      <c r="D1692" s="75">
        <v>1.33873E-3</v>
      </c>
      <c r="E1692" s="75">
        <v>-8.4856636999999999E-2</v>
      </c>
      <c r="F1692" s="75">
        <v>-1.120063E-2</v>
      </c>
      <c r="G1692" s="75">
        <v>-1.6658151999999999E-2</v>
      </c>
      <c r="H1692" s="75">
        <v>4.8640098999999999E-2</v>
      </c>
      <c r="I1692" s="75">
        <v>-3.9493383E-2</v>
      </c>
      <c r="J1692" s="75">
        <v>-4.1180385E-2</v>
      </c>
      <c r="K1692" s="75">
        <v>-8.8061943000000004E-2</v>
      </c>
      <c r="L1692" s="75">
        <v>51</v>
      </c>
    </row>
    <row r="1693" spans="2:12" x14ac:dyDescent="0.3">
      <c r="B1693" s="75">
        <v>9.0155989999999991E-3</v>
      </c>
      <c r="C1693" s="75">
        <v>5.0680119000000003E-2</v>
      </c>
      <c r="D1693" s="75">
        <v>6.9240890999999999E-2</v>
      </c>
      <c r="E1693" s="75">
        <v>5.9743932999999999E-2</v>
      </c>
      <c r="F1693" s="75">
        <v>1.7694379999999999E-2</v>
      </c>
      <c r="G1693" s="75">
        <v>-2.3234270000000001E-2</v>
      </c>
      <c r="H1693" s="75">
        <v>-4.7082483000000001E-2</v>
      </c>
      <c r="I1693" s="75">
        <v>3.4308858999999997E-2</v>
      </c>
      <c r="J1693" s="75">
        <v>0.10329226499999999</v>
      </c>
      <c r="K1693" s="75">
        <v>7.3480226999999995E-2</v>
      </c>
      <c r="L1693" s="75">
        <v>277</v>
      </c>
    </row>
    <row r="1694" spans="2:12" x14ac:dyDescent="0.3">
      <c r="B1694" s="75">
        <v>-2.3677246999999998E-2</v>
      </c>
      <c r="C1694" s="75">
        <v>-4.4641636999999998E-2</v>
      </c>
      <c r="D1694" s="75">
        <v>-6.9796865999999999E-2</v>
      </c>
      <c r="E1694" s="75">
        <v>-6.4199411999999997E-2</v>
      </c>
      <c r="F1694" s="75">
        <v>-5.9358979999999999E-2</v>
      </c>
      <c r="G1694" s="75">
        <v>-5.0478186000000001E-2</v>
      </c>
      <c r="H1694" s="75">
        <v>1.9186997000000001E-2</v>
      </c>
      <c r="I1694" s="75">
        <v>-3.9493383E-2</v>
      </c>
      <c r="J1694" s="75">
        <v>-8.9136859999999998E-2</v>
      </c>
      <c r="K1694" s="75">
        <v>-5.0782979999999998E-2</v>
      </c>
      <c r="L1694" s="75">
        <v>63</v>
      </c>
    </row>
    <row r="1695" spans="2:12" x14ac:dyDescent="0.3">
      <c r="B1695" s="75">
        <v>-4.1839939E-2</v>
      </c>
      <c r="C1695" s="75">
        <v>5.0680119000000003E-2</v>
      </c>
      <c r="D1695" s="75">
        <v>-2.9917820000000001E-2</v>
      </c>
      <c r="E1695" s="75">
        <v>-2.2277400000000002E-3</v>
      </c>
      <c r="F1695" s="75">
        <v>2.1822239E-2</v>
      </c>
      <c r="G1695" s="75">
        <v>3.6577086000000002E-2</v>
      </c>
      <c r="H1695" s="75">
        <v>1.1823721000000001E-2</v>
      </c>
      <c r="I1695" s="75">
        <v>-2.5922620000000001E-3</v>
      </c>
      <c r="J1695" s="75">
        <v>-4.1180385E-2</v>
      </c>
      <c r="K1695" s="75">
        <v>6.5196012999999997E-2</v>
      </c>
      <c r="L1695" s="75">
        <v>118</v>
      </c>
    </row>
    <row r="1696" spans="2:12" x14ac:dyDescent="0.3">
      <c r="B1696" s="75">
        <v>-7.4532786000000004E-2</v>
      </c>
      <c r="C1696" s="75">
        <v>-4.4641636999999998E-2</v>
      </c>
      <c r="D1696" s="75">
        <v>-4.6085001E-2</v>
      </c>
      <c r="E1696" s="75">
        <v>-4.3542188000000003E-2</v>
      </c>
      <c r="F1696" s="75">
        <v>-2.9088017000000001E-2</v>
      </c>
      <c r="G1696" s="75">
        <v>-2.3234270000000001E-2</v>
      </c>
      <c r="H1696" s="75">
        <v>1.5505359E-2</v>
      </c>
      <c r="I1696" s="75">
        <v>-3.9493383E-2</v>
      </c>
      <c r="J1696" s="75">
        <v>-3.9809593999999997E-2</v>
      </c>
      <c r="K1696" s="75">
        <v>-2.1788232000000001E-2</v>
      </c>
      <c r="L1696" s="75">
        <v>69</v>
      </c>
    </row>
    <row r="1697" spans="2:12" x14ac:dyDescent="0.3">
      <c r="B1697" s="75">
        <v>3.4443368000000002E-2</v>
      </c>
      <c r="C1697" s="75">
        <v>-4.4641636999999998E-2</v>
      </c>
      <c r="D1697" s="75">
        <v>1.8583723999999999E-2</v>
      </c>
      <c r="E1697" s="75">
        <v>5.6301061999999999E-2</v>
      </c>
      <c r="F1697" s="75">
        <v>1.2190569E-2</v>
      </c>
      <c r="G1697" s="75">
        <v>-5.4549116000000002E-2</v>
      </c>
      <c r="H1697" s="75">
        <v>-6.9172310000000001E-2</v>
      </c>
      <c r="I1697" s="75">
        <v>7.1209980000000006E-2</v>
      </c>
      <c r="J1697" s="75">
        <v>0.13008061000000001</v>
      </c>
      <c r="K1697" s="75">
        <v>7.2065159999999996E-3</v>
      </c>
      <c r="L1697" s="75">
        <v>273</v>
      </c>
    </row>
    <row r="1698" spans="2:12" x14ac:dyDescent="0.3">
      <c r="B1698" s="75">
        <v>-6.0002632E-2</v>
      </c>
      <c r="C1698" s="75">
        <v>-4.4641636999999998E-2</v>
      </c>
      <c r="D1698" s="75">
        <v>1.33873E-3</v>
      </c>
      <c r="E1698" s="75">
        <v>-2.9770705000000001E-2</v>
      </c>
      <c r="F1698" s="75">
        <v>-7.0727710000000003E-3</v>
      </c>
      <c r="G1698" s="75">
        <v>-2.1668527E-2</v>
      </c>
      <c r="H1698" s="75">
        <v>1.1823721000000001E-2</v>
      </c>
      <c r="I1698" s="75">
        <v>-2.5922620000000001E-3</v>
      </c>
      <c r="J1698" s="75">
        <v>3.1815217999999999E-2</v>
      </c>
      <c r="K1698" s="75">
        <v>-5.4925086999999997E-2</v>
      </c>
      <c r="L1698" s="75">
        <v>258</v>
      </c>
    </row>
    <row r="1699" spans="2:12" x14ac:dyDescent="0.3">
      <c r="B1699" s="75">
        <v>-8.5430401000000003E-2</v>
      </c>
      <c r="C1699" s="75">
        <v>5.0680119000000003E-2</v>
      </c>
      <c r="D1699" s="75">
        <v>-3.0995631999999999E-2</v>
      </c>
      <c r="E1699" s="75">
        <v>-2.2884964000000001E-2</v>
      </c>
      <c r="F1699" s="75">
        <v>-6.3486838000000004E-2</v>
      </c>
      <c r="G1699" s="75">
        <v>-5.4235967000000003E-2</v>
      </c>
      <c r="H1699" s="75">
        <v>1.9186997000000001E-2</v>
      </c>
      <c r="I1699" s="75">
        <v>-3.9493383E-2</v>
      </c>
      <c r="J1699" s="75">
        <v>-9.6433222999999998E-2</v>
      </c>
      <c r="K1699" s="75">
        <v>-3.4214553000000002E-2</v>
      </c>
      <c r="L1699" s="75">
        <v>43</v>
      </c>
    </row>
    <row r="1700" spans="2:12" x14ac:dyDescent="0.3">
      <c r="B1700" s="75">
        <v>5.2606060000000003E-2</v>
      </c>
      <c r="C1700" s="75">
        <v>-4.4641636999999998E-2</v>
      </c>
      <c r="D1700" s="75">
        <v>-4.0503300000000004E-3</v>
      </c>
      <c r="E1700" s="75">
        <v>-3.0918329000000001E-2</v>
      </c>
      <c r="F1700" s="75">
        <v>-4.6975403999999998E-2</v>
      </c>
      <c r="G1700" s="75">
        <v>-5.8306897000000003E-2</v>
      </c>
      <c r="H1700" s="75">
        <v>-1.3947743E-2</v>
      </c>
      <c r="I1700" s="75">
        <v>-2.5839968000000001E-2</v>
      </c>
      <c r="J1700" s="75">
        <v>3.6055789999999997E-2</v>
      </c>
      <c r="K1700" s="75">
        <v>2.3774943999999999E-2</v>
      </c>
      <c r="L1700" s="75">
        <v>198</v>
      </c>
    </row>
    <row r="1701" spans="2:12" x14ac:dyDescent="0.3">
      <c r="B1701" s="75">
        <v>1.2648137E-2</v>
      </c>
      <c r="C1701" s="75">
        <v>-4.4641636999999998E-2</v>
      </c>
      <c r="D1701" s="75">
        <v>1.5350287000000001E-2</v>
      </c>
      <c r="E1701" s="75">
        <v>-3.3213576000000002E-2</v>
      </c>
      <c r="F1701" s="75">
        <v>4.1085578999999997E-2</v>
      </c>
      <c r="G1701" s="75">
        <v>3.2193008000000002E-2</v>
      </c>
      <c r="H1701" s="75">
        <v>-2.9028299999999999E-3</v>
      </c>
      <c r="I1701" s="75">
        <v>-2.5922620000000001E-3</v>
      </c>
      <c r="J1701" s="75">
        <v>4.5066167999999997E-2</v>
      </c>
      <c r="K1701" s="75">
        <v>-6.7351408000000001E-2</v>
      </c>
      <c r="L1701" s="75">
        <v>242</v>
      </c>
    </row>
    <row r="1702" spans="2:12" x14ac:dyDescent="0.3">
      <c r="B1702" s="75">
        <v>5.9871136999999998E-2</v>
      </c>
      <c r="C1702" s="75">
        <v>5.0680119000000003E-2</v>
      </c>
      <c r="D1702" s="75">
        <v>2.2894972E-2</v>
      </c>
      <c r="E1702" s="75">
        <v>4.9415320999999998E-2</v>
      </c>
      <c r="F1702" s="75">
        <v>1.6318427E-2</v>
      </c>
      <c r="G1702" s="75">
        <v>1.1838358E-2</v>
      </c>
      <c r="H1702" s="75">
        <v>-1.3947743E-2</v>
      </c>
      <c r="I1702" s="75">
        <v>-2.5922620000000001E-3</v>
      </c>
      <c r="J1702" s="75">
        <v>3.9539878000000001E-2</v>
      </c>
      <c r="K1702" s="75">
        <v>1.9632837E-2</v>
      </c>
      <c r="L1702" s="75">
        <v>232</v>
      </c>
    </row>
    <row r="1703" spans="2:12" x14ac:dyDescent="0.3">
      <c r="B1703" s="75">
        <v>-2.3677246999999998E-2</v>
      </c>
      <c r="C1703" s="75">
        <v>-4.4641636999999998E-2</v>
      </c>
      <c r="D1703" s="75">
        <v>4.5529025000000001E-2</v>
      </c>
      <c r="E1703" s="75">
        <v>9.0729769000000002E-2</v>
      </c>
      <c r="F1703" s="75">
        <v>-1.8080394E-2</v>
      </c>
      <c r="G1703" s="75">
        <v>-3.5447060000000002E-2</v>
      </c>
      <c r="H1703" s="75">
        <v>7.0729925999999999E-2</v>
      </c>
      <c r="I1703" s="75">
        <v>-3.9493383E-2</v>
      </c>
      <c r="J1703" s="75">
        <v>-3.4523715000000003E-2</v>
      </c>
      <c r="K1703" s="75">
        <v>-9.3619110000000005E-3</v>
      </c>
      <c r="L1703" s="75">
        <v>175</v>
      </c>
    </row>
    <row r="1704" spans="2:12" x14ac:dyDescent="0.3">
      <c r="B1704" s="75">
        <v>1.6280676000000001E-2</v>
      </c>
      <c r="C1704" s="75">
        <v>-4.4641636999999998E-2</v>
      </c>
      <c r="D1704" s="75">
        <v>-4.5007189000000003E-2</v>
      </c>
      <c r="E1704" s="75">
        <v>-5.7313670999999997E-2</v>
      </c>
      <c r="F1704" s="75">
        <v>-3.4591827999999998E-2</v>
      </c>
      <c r="G1704" s="75">
        <v>-5.3922818999999997E-2</v>
      </c>
      <c r="H1704" s="75">
        <v>7.4411563999999999E-2</v>
      </c>
      <c r="I1704" s="75">
        <v>-7.6394504000000002E-2</v>
      </c>
      <c r="J1704" s="75">
        <v>-4.2572104999999999E-2</v>
      </c>
      <c r="K1704" s="75">
        <v>4.0343372000000002E-2</v>
      </c>
      <c r="L1704" s="75">
        <v>93</v>
      </c>
    </row>
    <row r="1705" spans="2:12" x14ac:dyDescent="0.3">
      <c r="B1705" s="75">
        <v>0.110726675</v>
      </c>
      <c r="C1705" s="75">
        <v>5.0680119000000003E-2</v>
      </c>
      <c r="D1705" s="75">
        <v>-3.3151255999999997E-2</v>
      </c>
      <c r="E1705" s="75">
        <v>-2.2884964000000001E-2</v>
      </c>
      <c r="F1705" s="75">
        <v>-4.3208659999999996E-3</v>
      </c>
      <c r="G1705" s="75">
        <v>2.0293366E-2</v>
      </c>
      <c r="H1705" s="75">
        <v>-6.1809034999999998E-2</v>
      </c>
      <c r="I1705" s="75">
        <v>7.1209980000000006E-2</v>
      </c>
      <c r="J1705" s="75">
        <v>1.5566844999999999E-2</v>
      </c>
      <c r="K1705" s="75">
        <v>4.4485479000000001E-2</v>
      </c>
      <c r="L1705" s="75">
        <v>168</v>
      </c>
    </row>
    <row r="1706" spans="2:12" x14ac:dyDescent="0.3">
      <c r="B1706" s="75">
        <v>-2.0044709000000001E-2</v>
      </c>
      <c r="C1706" s="75">
        <v>-4.4641636999999998E-2</v>
      </c>
      <c r="D1706" s="75">
        <v>9.7264005000000001E-2</v>
      </c>
      <c r="E1706" s="75">
        <v>-5.6706109999999999E-3</v>
      </c>
      <c r="F1706" s="75">
        <v>-5.6968180000000002E-3</v>
      </c>
      <c r="G1706" s="75">
        <v>-2.3860566999999999E-2</v>
      </c>
      <c r="H1706" s="75">
        <v>-2.1311019E-2</v>
      </c>
      <c r="I1706" s="75">
        <v>-2.5922620000000001E-3</v>
      </c>
      <c r="J1706" s="75">
        <v>6.1685849000000001E-2</v>
      </c>
      <c r="K1706" s="75">
        <v>4.0343372000000002E-2</v>
      </c>
      <c r="L1706" s="75">
        <v>275</v>
      </c>
    </row>
    <row r="1707" spans="2:12" x14ac:dyDescent="0.3">
      <c r="B1707" s="75">
        <v>-1.641217E-2</v>
      </c>
      <c r="C1707" s="75">
        <v>-4.4641636999999998E-2</v>
      </c>
      <c r="D1707" s="75">
        <v>5.4151522000000001E-2</v>
      </c>
      <c r="E1707" s="75">
        <v>7.0072545E-2</v>
      </c>
      <c r="F1707" s="75">
        <v>-3.3215875999999998E-2</v>
      </c>
      <c r="G1707" s="75">
        <v>-2.7931497E-2</v>
      </c>
      <c r="H1707" s="75">
        <v>8.1420840000000008E-3</v>
      </c>
      <c r="I1707" s="75">
        <v>-3.9493383E-2</v>
      </c>
      <c r="J1707" s="75">
        <v>-2.7128645999999999E-2</v>
      </c>
      <c r="K1707" s="75">
        <v>-9.3619110000000005E-3</v>
      </c>
      <c r="L1707" s="75">
        <v>293</v>
      </c>
    </row>
    <row r="1708" spans="2:12" x14ac:dyDescent="0.3">
      <c r="B1708" s="75">
        <v>4.8973521999999998E-2</v>
      </c>
      <c r="C1708" s="75">
        <v>5.0680119000000003E-2</v>
      </c>
      <c r="D1708" s="75">
        <v>0.12313149499999999</v>
      </c>
      <c r="E1708" s="75">
        <v>8.3844027000000002E-2</v>
      </c>
      <c r="F1708" s="75">
        <v>-0.104765424</v>
      </c>
      <c r="G1708" s="75">
        <v>-0.10089508799999999</v>
      </c>
      <c r="H1708" s="75">
        <v>-6.9172310000000001E-2</v>
      </c>
      <c r="I1708" s="75">
        <v>-2.5922620000000001E-3</v>
      </c>
      <c r="J1708" s="75">
        <v>3.6645798E-2</v>
      </c>
      <c r="K1708" s="75">
        <v>-3.0072445999999999E-2</v>
      </c>
      <c r="L1708" s="75">
        <v>281</v>
      </c>
    </row>
    <row r="1709" spans="2:12" x14ac:dyDescent="0.3">
      <c r="B1709" s="75">
        <v>-5.6370093000000003E-2</v>
      </c>
      <c r="C1709" s="75">
        <v>-4.4641636999999998E-2</v>
      </c>
      <c r="D1709" s="75">
        <v>-8.0574987000000001E-2</v>
      </c>
      <c r="E1709" s="75">
        <v>-8.4856636999999999E-2</v>
      </c>
      <c r="F1709" s="75">
        <v>-3.7343734000000003E-2</v>
      </c>
      <c r="G1709" s="75">
        <v>-3.7012801999999997E-2</v>
      </c>
      <c r="H1709" s="75">
        <v>3.3913548000000002E-2</v>
      </c>
      <c r="I1709" s="75">
        <v>-3.9493383E-2</v>
      </c>
      <c r="J1709" s="75">
        <v>-5.6157573000000002E-2</v>
      </c>
      <c r="K1709" s="75">
        <v>-0.13776722599999999</v>
      </c>
      <c r="L1709" s="75">
        <v>72</v>
      </c>
    </row>
    <row r="1710" spans="2:12" x14ac:dyDescent="0.3">
      <c r="B1710" s="75">
        <v>2.7178291E-2</v>
      </c>
      <c r="C1710" s="75">
        <v>-4.4641636999999998E-2</v>
      </c>
      <c r="D1710" s="75">
        <v>9.2952756999999997E-2</v>
      </c>
      <c r="E1710" s="75">
        <v>-5.2723177000000003E-2</v>
      </c>
      <c r="F1710" s="75">
        <v>8.0627100000000007E-3</v>
      </c>
      <c r="G1710" s="75">
        <v>3.9708570999999998E-2</v>
      </c>
      <c r="H1710" s="75">
        <v>-2.8674293999999999E-2</v>
      </c>
      <c r="I1710" s="75">
        <v>2.1024455000000001E-2</v>
      </c>
      <c r="J1710" s="75">
        <v>-4.8361725000000001E-2</v>
      </c>
      <c r="K1710" s="75">
        <v>1.9632837E-2</v>
      </c>
      <c r="L1710" s="75">
        <v>140</v>
      </c>
    </row>
    <row r="1711" spans="2:12" x14ac:dyDescent="0.3">
      <c r="B1711" s="75">
        <v>6.3503675999999995E-2</v>
      </c>
      <c r="C1711" s="75">
        <v>-4.4641636999999998E-2</v>
      </c>
      <c r="D1711" s="75">
        <v>-5.0396248999999997E-2</v>
      </c>
      <c r="E1711" s="75">
        <v>0.107944122</v>
      </c>
      <c r="F1711" s="75">
        <v>3.1453909000000002E-2</v>
      </c>
      <c r="G1711" s="75">
        <v>1.9353921E-2</v>
      </c>
      <c r="H1711" s="75">
        <v>-1.7629381E-2</v>
      </c>
      <c r="I1711" s="75">
        <v>2.3607533999999999E-2</v>
      </c>
      <c r="J1711" s="75">
        <v>5.8039128000000002E-2</v>
      </c>
      <c r="K1711" s="75">
        <v>4.0343372000000002E-2</v>
      </c>
      <c r="L1711" s="75">
        <v>189</v>
      </c>
    </row>
    <row r="1712" spans="2:12" x14ac:dyDescent="0.3">
      <c r="B1712" s="75">
        <v>-5.2737554999999998E-2</v>
      </c>
      <c r="C1712" s="75">
        <v>5.0680119000000003E-2</v>
      </c>
      <c r="D1712" s="75">
        <v>-1.1595015E-2</v>
      </c>
      <c r="E1712" s="75">
        <v>5.6301061999999999E-2</v>
      </c>
      <c r="F1712" s="75">
        <v>5.6221060000000003E-2</v>
      </c>
      <c r="G1712" s="75">
        <v>7.2902307999999999E-2</v>
      </c>
      <c r="H1712" s="75">
        <v>-3.9719207999999999E-2</v>
      </c>
      <c r="I1712" s="75">
        <v>7.1209980000000006E-2</v>
      </c>
      <c r="J1712" s="75">
        <v>3.0566487E-2</v>
      </c>
      <c r="K1712" s="75">
        <v>-5.2198039999999998E-3</v>
      </c>
      <c r="L1712" s="75">
        <v>181</v>
      </c>
    </row>
    <row r="1713" spans="2:12" x14ac:dyDescent="0.3">
      <c r="B1713" s="75">
        <v>-9.1470930000000002E-3</v>
      </c>
      <c r="C1713" s="75">
        <v>5.0680119000000003E-2</v>
      </c>
      <c r="D1713" s="75">
        <v>-2.7762195999999999E-2</v>
      </c>
      <c r="E1713" s="75">
        <v>8.1008720000000003E-3</v>
      </c>
      <c r="F1713" s="75">
        <v>4.7965343000000001E-2</v>
      </c>
      <c r="G1713" s="75">
        <v>3.7203383E-2</v>
      </c>
      <c r="H1713" s="75">
        <v>-2.8674293999999999E-2</v>
      </c>
      <c r="I1713" s="75">
        <v>3.4308858999999997E-2</v>
      </c>
      <c r="J1713" s="75">
        <v>6.6048205999999998E-2</v>
      </c>
      <c r="K1713" s="75">
        <v>-4.2498767E-2</v>
      </c>
      <c r="L1713" s="75">
        <v>209</v>
      </c>
    </row>
    <row r="1714" spans="2:12" x14ac:dyDescent="0.3">
      <c r="B1714" s="75">
        <v>5.3830600000000003E-3</v>
      </c>
      <c r="C1714" s="75">
        <v>-4.4641636999999998E-2</v>
      </c>
      <c r="D1714" s="75">
        <v>5.8462769999999997E-2</v>
      </c>
      <c r="E1714" s="75">
        <v>-4.3542188000000003E-2</v>
      </c>
      <c r="F1714" s="75">
        <v>-7.3118507999999999E-2</v>
      </c>
      <c r="G1714" s="75">
        <v>-7.2398578000000005E-2</v>
      </c>
      <c r="H1714" s="75">
        <v>1.9186997000000001E-2</v>
      </c>
      <c r="I1714" s="75">
        <v>-7.6394504000000002E-2</v>
      </c>
      <c r="J1714" s="75">
        <v>-5.1400534999999997E-2</v>
      </c>
      <c r="K1714" s="75">
        <v>-2.5930339E-2</v>
      </c>
      <c r="L1714" s="75">
        <v>136</v>
      </c>
    </row>
    <row r="1715" spans="2:12" x14ac:dyDescent="0.3">
      <c r="B1715" s="75">
        <v>7.4401290999999994E-2</v>
      </c>
      <c r="C1715" s="75">
        <v>-4.4641636999999998E-2</v>
      </c>
      <c r="D1715" s="75">
        <v>8.5408072000000002E-2</v>
      </c>
      <c r="E1715" s="75">
        <v>6.3186803E-2</v>
      </c>
      <c r="F1715" s="75">
        <v>1.4942474000000001E-2</v>
      </c>
      <c r="G1715" s="75">
        <v>1.3090951999999999E-2</v>
      </c>
      <c r="H1715" s="75">
        <v>1.5505359E-2</v>
      </c>
      <c r="I1715" s="75">
        <v>-2.5922620000000001E-3</v>
      </c>
      <c r="J1715" s="75">
        <v>6.2093160000000003E-3</v>
      </c>
      <c r="K1715" s="75">
        <v>8.5906547999999999E-2</v>
      </c>
      <c r="L1715" s="75">
        <v>261</v>
      </c>
    </row>
    <row r="1716" spans="2:12" x14ac:dyDescent="0.3">
      <c r="B1716" s="75">
        <v>-5.2737554999999998E-2</v>
      </c>
      <c r="C1716" s="75">
        <v>-4.4641636999999998E-2</v>
      </c>
      <c r="D1716" s="75">
        <v>-8.1689399999999998E-4</v>
      </c>
      <c r="E1716" s="75">
        <v>-2.6327835000000001E-2</v>
      </c>
      <c r="F1716" s="75">
        <v>1.0814616000000001E-2</v>
      </c>
      <c r="G1716" s="75">
        <v>7.1411310000000002E-3</v>
      </c>
      <c r="H1716" s="75">
        <v>4.8640098999999999E-2</v>
      </c>
      <c r="I1716" s="75">
        <v>-3.9493383E-2</v>
      </c>
      <c r="J1716" s="75">
        <v>-3.5816727999999999E-2</v>
      </c>
      <c r="K1716" s="75">
        <v>1.9632837E-2</v>
      </c>
      <c r="L1716" s="75">
        <v>113</v>
      </c>
    </row>
    <row r="1717" spans="2:12" x14ac:dyDescent="0.3">
      <c r="B1717" s="75">
        <v>8.1666368000000003E-2</v>
      </c>
      <c r="C1717" s="75">
        <v>5.0680119000000003E-2</v>
      </c>
      <c r="D1717" s="75">
        <v>6.7277910000000003E-3</v>
      </c>
      <c r="E1717" s="75">
        <v>-4.522987E-3</v>
      </c>
      <c r="F1717" s="75">
        <v>0.109883222</v>
      </c>
      <c r="G1717" s="75">
        <v>0.11705624100000001</v>
      </c>
      <c r="H1717" s="75">
        <v>-3.2355931999999997E-2</v>
      </c>
      <c r="I1717" s="75">
        <v>9.1874606999999997E-2</v>
      </c>
      <c r="J1717" s="75">
        <v>5.4724003E-2</v>
      </c>
      <c r="K1717" s="75">
        <v>7.2065159999999996E-3</v>
      </c>
      <c r="L1717" s="75">
        <v>131</v>
      </c>
    </row>
    <row r="1718" spans="2:12" x14ac:dyDescent="0.3">
      <c r="B1718" s="75">
        <v>-5.514555E-3</v>
      </c>
      <c r="C1718" s="75">
        <v>-4.4641636999999998E-2</v>
      </c>
      <c r="D1718" s="75">
        <v>8.8834150000000004E-3</v>
      </c>
      <c r="E1718" s="75">
        <v>-5.0427930000000003E-2</v>
      </c>
      <c r="F1718" s="75">
        <v>2.5950096999999998E-2</v>
      </c>
      <c r="G1718" s="75">
        <v>4.7224134000000001E-2</v>
      </c>
      <c r="H1718" s="75">
        <v>-4.3400846E-2</v>
      </c>
      <c r="I1718" s="75">
        <v>7.1209980000000006E-2</v>
      </c>
      <c r="J1718" s="75">
        <v>1.4822711000000001E-2</v>
      </c>
      <c r="K1718" s="75">
        <v>3.0644090000000001E-3</v>
      </c>
      <c r="L1718" s="75">
        <v>174</v>
      </c>
    </row>
    <row r="1719" spans="2:12" x14ac:dyDescent="0.3">
      <c r="B1719" s="75">
        <v>-2.7309785999999999E-2</v>
      </c>
      <c r="C1719" s="75">
        <v>-4.4641636999999998E-2</v>
      </c>
      <c r="D1719" s="75">
        <v>8.0019012E-2</v>
      </c>
      <c r="E1719" s="75">
        <v>9.8763134000000002E-2</v>
      </c>
      <c r="F1719" s="75">
        <v>-2.944913E-3</v>
      </c>
      <c r="G1719" s="75">
        <v>1.8101327E-2</v>
      </c>
      <c r="H1719" s="75">
        <v>-1.7629381E-2</v>
      </c>
      <c r="I1719" s="75">
        <v>3.3119170000000002E-3</v>
      </c>
      <c r="J1719" s="75">
        <v>-2.9527622999999999E-2</v>
      </c>
      <c r="K1719" s="75">
        <v>3.6201265000000003E-2</v>
      </c>
      <c r="L1719" s="75">
        <v>257</v>
      </c>
    </row>
    <row r="1720" spans="2:12" x14ac:dyDescent="0.3">
      <c r="B1720" s="75">
        <v>-5.2737554999999998E-2</v>
      </c>
      <c r="C1720" s="75">
        <v>-4.4641636999999998E-2</v>
      </c>
      <c r="D1720" s="75">
        <v>7.1396514999999994E-2</v>
      </c>
      <c r="E1720" s="75">
        <v>-7.4528023999999998E-2</v>
      </c>
      <c r="F1720" s="75">
        <v>-1.5328487999999999E-2</v>
      </c>
      <c r="G1720" s="75">
        <v>-1.313877E-3</v>
      </c>
      <c r="H1720" s="75">
        <v>4.4604459999999999E-3</v>
      </c>
      <c r="I1720" s="75">
        <v>-2.1411834000000001E-2</v>
      </c>
      <c r="J1720" s="75">
        <v>-4.6879483E-2</v>
      </c>
      <c r="K1720" s="75">
        <v>3.0644090000000001E-3</v>
      </c>
      <c r="L1720" s="75">
        <v>55</v>
      </c>
    </row>
    <row r="1721" spans="2:12" x14ac:dyDescent="0.3">
      <c r="B1721" s="75">
        <v>9.0155989999999991E-3</v>
      </c>
      <c r="C1721" s="75">
        <v>-4.4641636999999998E-2</v>
      </c>
      <c r="D1721" s="75">
        <v>-2.4528759000000001E-2</v>
      </c>
      <c r="E1721" s="75">
        <v>-2.6327835000000001E-2</v>
      </c>
      <c r="F1721" s="75">
        <v>9.8875598999999995E-2</v>
      </c>
      <c r="G1721" s="75">
        <v>9.4196402999999998E-2</v>
      </c>
      <c r="H1721" s="75">
        <v>7.0729925999999999E-2</v>
      </c>
      <c r="I1721" s="75">
        <v>-2.5922620000000001E-3</v>
      </c>
      <c r="J1721" s="75">
        <v>-2.1393681000000001E-2</v>
      </c>
      <c r="K1721" s="75">
        <v>7.2065159999999996E-3</v>
      </c>
      <c r="L1721" s="75">
        <v>84</v>
      </c>
    </row>
    <row r="1722" spans="2:12" x14ac:dyDescent="0.3">
      <c r="B1722" s="75">
        <v>-2.0044709000000001E-2</v>
      </c>
      <c r="C1722" s="75">
        <v>-4.4641636999999998E-2</v>
      </c>
      <c r="D1722" s="75">
        <v>-5.4707497000000001E-2</v>
      </c>
      <c r="E1722" s="75">
        <v>-5.3870800000000003E-2</v>
      </c>
      <c r="F1722" s="75">
        <v>-6.6238744000000002E-2</v>
      </c>
      <c r="G1722" s="75">
        <v>-5.7367451999999999E-2</v>
      </c>
      <c r="H1722" s="75">
        <v>1.1823721000000001E-2</v>
      </c>
      <c r="I1722" s="75">
        <v>-3.9493383E-2</v>
      </c>
      <c r="J1722" s="75">
        <v>-7.4088871000000001E-2</v>
      </c>
      <c r="K1722" s="75">
        <v>-5.2198039999999998E-3</v>
      </c>
      <c r="L1722" s="75">
        <v>42</v>
      </c>
    </row>
    <row r="1723" spans="2:12" x14ac:dyDescent="0.3">
      <c r="B1723" s="75">
        <v>2.3545752999999999E-2</v>
      </c>
      <c r="C1723" s="75">
        <v>-4.4641636999999998E-2</v>
      </c>
      <c r="D1723" s="75">
        <v>-3.6384692000000003E-2</v>
      </c>
      <c r="E1723" s="75">
        <v>6.7500000000000001E-5</v>
      </c>
      <c r="F1723" s="75">
        <v>1.182946E-3</v>
      </c>
      <c r="G1723" s="75">
        <v>3.4698196000000001E-2</v>
      </c>
      <c r="H1723" s="75">
        <v>-4.3400846E-2</v>
      </c>
      <c r="I1723" s="75">
        <v>3.4308858999999997E-2</v>
      </c>
      <c r="J1723" s="75">
        <v>-3.3248787000000002E-2</v>
      </c>
      <c r="K1723" s="75">
        <v>6.1053905999999998E-2</v>
      </c>
      <c r="L1723" s="75">
        <v>146</v>
      </c>
    </row>
    <row r="1724" spans="2:12" x14ac:dyDescent="0.3">
      <c r="B1724" s="75">
        <v>3.8075906E-2</v>
      </c>
      <c r="C1724" s="75">
        <v>5.0680119000000003E-2</v>
      </c>
      <c r="D1724" s="75">
        <v>1.6428099000000002E-2</v>
      </c>
      <c r="E1724" s="75">
        <v>2.1872355E-2</v>
      </c>
      <c r="F1724" s="75">
        <v>3.9709625999999998E-2</v>
      </c>
      <c r="G1724" s="75">
        <v>4.5032095000000001E-2</v>
      </c>
      <c r="H1724" s="75">
        <v>-4.3400846E-2</v>
      </c>
      <c r="I1724" s="75">
        <v>7.1209980000000006E-2</v>
      </c>
      <c r="J1724" s="75">
        <v>4.9768659999999999E-2</v>
      </c>
      <c r="K1724" s="75">
        <v>1.5490729999999999E-2</v>
      </c>
      <c r="L1724" s="75">
        <v>212</v>
      </c>
    </row>
    <row r="1725" spans="2:12" x14ac:dyDescent="0.3">
      <c r="B1725" s="75">
        <v>-7.8165323999999994E-2</v>
      </c>
      <c r="C1725" s="75">
        <v>5.0680119000000003E-2</v>
      </c>
      <c r="D1725" s="75">
        <v>7.7863388000000006E-2</v>
      </c>
      <c r="E1725" s="75">
        <v>5.2858190999999999E-2</v>
      </c>
      <c r="F1725" s="75">
        <v>7.8236306000000005E-2</v>
      </c>
      <c r="G1725" s="75">
        <v>6.4447299999999999E-2</v>
      </c>
      <c r="H1725" s="75">
        <v>2.6550272999999999E-2</v>
      </c>
      <c r="I1725" s="75">
        <v>-2.5922620000000001E-3</v>
      </c>
      <c r="J1725" s="75">
        <v>4.0672264E-2</v>
      </c>
      <c r="K1725" s="75">
        <v>-9.3619110000000005E-3</v>
      </c>
      <c r="L1725" s="75">
        <v>233</v>
      </c>
    </row>
    <row r="1726" spans="2:12" x14ac:dyDescent="0.3">
      <c r="B1726" s="75">
        <v>9.0155989999999991E-3</v>
      </c>
      <c r="C1726" s="75">
        <v>5.0680119000000003E-2</v>
      </c>
      <c r="D1726" s="75">
        <v>-3.9618128000000002E-2</v>
      </c>
      <c r="E1726" s="75">
        <v>2.8758096E-2</v>
      </c>
      <c r="F1726" s="75">
        <v>3.8333672999999999E-2</v>
      </c>
      <c r="G1726" s="75">
        <v>7.3528604999999997E-2</v>
      </c>
      <c r="H1726" s="75">
        <v>-7.2853948000000002E-2</v>
      </c>
      <c r="I1726" s="75">
        <v>0.108111101</v>
      </c>
      <c r="J1726" s="75">
        <v>1.5566844999999999E-2</v>
      </c>
      <c r="K1726" s="75">
        <v>-4.6640873999999999E-2</v>
      </c>
      <c r="L1726" s="75">
        <v>91</v>
      </c>
    </row>
    <row r="1727" spans="2:12" x14ac:dyDescent="0.3">
      <c r="B1727" s="75">
        <v>1.750522E-3</v>
      </c>
      <c r="C1727" s="75">
        <v>5.0680119000000003E-2</v>
      </c>
      <c r="D1727" s="75">
        <v>1.1039039E-2</v>
      </c>
      <c r="E1727" s="75">
        <v>-1.9442093000000001E-2</v>
      </c>
      <c r="F1727" s="75">
        <v>-1.6704441E-2</v>
      </c>
      <c r="G1727" s="75">
        <v>-3.819065E-3</v>
      </c>
      <c r="H1727" s="75">
        <v>-4.7082483000000001E-2</v>
      </c>
      <c r="I1727" s="75">
        <v>3.4308858999999997E-2</v>
      </c>
      <c r="J1727" s="75">
        <v>2.4052582999999999E-2</v>
      </c>
      <c r="K1727" s="75">
        <v>2.3774943999999999E-2</v>
      </c>
      <c r="L1727" s="75">
        <v>111</v>
      </c>
    </row>
    <row r="1728" spans="2:12" x14ac:dyDescent="0.3">
      <c r="B1728" s="75">
        <v>-7.8165323999999994E-2</v>
      </c>
      <c r="C1728" s="75">
        <v>-4.4641636999999998E-2</v>
      </c>
      <c r="D1728" s="75">
        <v>-4.069594E-2</v>
      </c>
      <c r="E1728" s="75">
        <v>-8.1413765999999999E-2</v>
      </c>
      <c r="F1728" s="75">
        <v>-0.100637566</v>
      </c>
      <c r="G1728" s="75">
        <v>-0.11279473</v>
      </c>
      <c r="H1728" s="75">
        <v>2.2868634999999998E-2</v>
      </c>
      <c r="I1728" s="75">
        <v>-7.6394504000000002E-2</v>
      </c>
      <c r="J1728" s="75">
        <v>-2.0288747999999999E-2</v>
      </c>
      <c r="K1728" s="75">
        <v>-5.0782979999999998E-2</v>
      </c>
      <c r="L1728" s="75">
        <v>152</v>
      </c>
    </row>
    <row r="1729" spans="2:12" x14ac:dyDescent="0.3">
      <c r="B1729" s="75">
        <v>3.0810830000000001E-2</v>
      </c>
      <c r="C1729" s="75">
        <v>5.0680119000000003E-2</v>
      </c>
      <c r="D1729" s="75">
        <v>-3.4229068000000001E-2</v>
      </c>
      <c r="E1729" s="75">
        <v>4.3677202999999998E-2</v>
      </c>
      <c r="F1729" s="75">
        <v>5.7597013000000002E-2</v>
      </c>
      <c r="G1729" s="75">
        <v>6.8831377999999999E-2</v>
      </c>
      <c r="H1729" s="75">
        <v>-3.2355931999999997E-2</v>
      </c>
      <c r="I1729" s="75">
        <v>5.7556564999999997E-2</v>
      </c>
      <c r="J1729" s="75">
        <v>3.5461938999999998E-2</v>
      </c>
      <c r="K1729" s="75">
        <v>8.5906547999999999E-2</v>
      </c>
      <c r="L1729" s="75">
        <v>120</v>
      </c>
    </row>
    <row r="1730" spans="2:12" x14ac:dyDescent="0.3">
      <c r="B1730" s="75">
        <v>-3.4574862999999997E-2</v>
      </c>
      <c r="C1730" s="75">
        <v>5.0680119000000003E-2</v>
      </c>
      <c r="D1730" s="75">
        <v>5.6499790000000003E-3</v>
      </c>
      <c r="E1730" s="75">
        <v>-5.6706109999999999E-3</v>
      </c>
      <c r="F1730" s="75">
        <v>-7.3118507999999999E-2</v>
      </c>
      <c r="G1730" s="75">
        <v>-6.2690975999999995E-2</v>
      </c>
      <c r="H1730" s="75">
        <v>-6.5844679999999996E-3</v>
      </c>
      <c r="I1730" s="75">
        <v>-3.9493383E-2</v>
      </c>
      <c r="J1730" s="75">
        <v>-4.5420957999999997E-2</v>
      </c>
      <c r="K1730" s="75">
        <v>3.2059157999999997E-2</v>
      </c>
      <c r="L1730" s="75">
        <v>67</v>
      </c>
    </row>
    <row r="1731" spans="2:12" x14ac:dyDescent="0.3">
      <c r="B1731" s="75">
        <v>4.8973521999999998E-2</v>
      </c>
      <c r="C1731" s="75">
        <v>5.0680119000000003E-2</v>
      </c>
      <c r="D1731" s="75">
        <v>8.8641507999999994E-2</v>
      </c>
      <c r="E1731" s="75">
        <v>8.7286898000000002E-2</v>
      </c>
      <c r="F1731" s="75">
        <v>3.5581767E-2</v>
      </c>
      <c r="G1731" s="75">
        <v>2.1545959999999999E-2</v>
      </c>
      <c r="H1731" s="75">
        <v>-2.4992657000000001E-2</v>
      </c>
      <c r="I1731" s="75">
        <v>3.4308858999999997E-2</v>
      </c>
      <c r="J1731" s="75">
        <v>6.6048205999999998E-2</v>
      </c>
      <c r="K1731" s="75">
        <v>0.13146972400000001</v>
      </c>
      <c r="L1731" s="75">
        <v>310</v>
      </c>
    </row>
    <row r="1732" spans="2:12" x14ac:dyDescent="0.3">
      <c r="B1732" s="75">
        <v>-4.1839939E-2</v>
      </c>
      <c r="C1732" s="75">
        <v>-4.4641636999999998E-2</v>
      </c>
      <c r="D1732" s="75">
        <v>-3.3151255999999997E-2</v>
      </c>
      <c r="E1732" s="75">
        <v>-2.2884964000000001E-2</v>
      </c>
      <c r="F1732" s="75">
        <v>4.6589390000000001E-2</v>
      </c>
      <c r="G1732" s="75">
        <v>4.1587461999999999E-2</v>
      </c>
      <c r="H1732" s="75">
        <v>5.6003375000000001E-2</v>
      </c>
      <c r="I1732" s="75">
        <v>-2.4732935000000001E-2</v>
      </c>
      <c r="J1732" s="75">
        <v>-2.5952424000000002E-2</v>
      </c>
      <c r="K1732" s="75">
        <v>-3.8356660000000001E-2</v>
      </c>
      <c r="L1732" s="75">
        <v>94</v>
      </c>
    </row>
    <row r="1733" spans="2:12" x14ac:dyDescent="0.3">
      <c r="B1733" s="75">
        <v>-9.1470930000000002E-3</v>
      </c>
      <c r="C1733" s="75">
        <v>-4.4641636999999998E-2</v>
      </c>
      <c r="D1733" s="75">
        <v>-5.6863122000000002E-2</v>
      </c>
      <c r="E1733" s="75">
        <v>-5.0427930000000003E-2</v>
      </c>
      <c r="F1733" s="75">
        <v>2.1822239E-2</v>
      </c>
      <c r="G1733" s="75">
        <v>4.5345243E-2</v>
      </c>
      <c r="H1733" s="75">
        <v>-2.8674293999999999E-2</v>
      </c>
      <c r="I1733" s="75">
        <v>3.4308858999999997E-2</v>
      </c>
      <c r="J1733" s="75">
        <v>-9.9189570000000008E-3</v>
      </c>
      <c r="K1733" s="75">
        <v>-1.7646124999999999E-2</v>
      </c>
      <c r="L1733" s="75">
        <v>183</v>
      </c>
    </row>
    <row r="1734" spans="2:12" x14ac:dyDescent="0.3">
      <c r="B1734" s="75">
        <v>7.0768752000000004E-2</v>
      </c>
      <c r="C1734" s="75">
        <v>5.0680119000000003E-2</v>
      </c>
      <c r="D1734" s="75">
        <v>-3.0995631999999999E-2</v>
      </c>
      <c r="E1734" s="75">
        <v>2.1872355E-2</v>
      </c>
      <c r="F1734" s="75">
        <v>-3.7343734000000003E-2</v>
      </c>
      <c r="G1734" s="75">
        <v>-4.7033552999999999E-2</v>
      </c>
      <c r="H1734" s="75">
        <v>3.3913548000000002E-2</v>
      </c>
      <c r="I1734" s="75">
        <v>-3.9493383E-2</v>
      </c>
      <c r="J1734" s="75">
        <v>-1.4956475E-2</v>
      </c>
      <c r="K1734" s="75">
        <v>-1.077698E-3</v>
      </c>
      <c r="L1734" s="75">
        <v>66</v>
      </c>
    </row>
    <row r="1735" spans="2:12" x14ac:dyDescent="0.3">
      <c r="B1735" s="75">
        <v>9.0155989999999991E-3</v>
      </c>
      <c r="C1735" s="75">
        <v>-4.4641636999999998E-2</v>
      </c>
      <c r="D1735" s="75">
        <v>5.5229333999999998E-2</v>
      </c>
      <c r="E1735" s="75">
        <v>-5.6706109999999999E-3</v>
      </c>
      <c r="F1735" s="75">
        <v>5.7597013000000002E-2</v>
      </c>
      <c r="G1735" s="75">
        <v>4.4718946000000002E-2</v>
      </c>
      <c r="H1735" s="75">
        <v>-2.9028299999999999E-3</v>
      </c>
      <c r="I1735" s="75">
        <v>2.3238523000000001E-2</v>
      </c>
      <c r="J1735" s="75">
        <v>5.5683547999999999E-2</v>
      </c>
      <c r="K1735" s="75">
        <v>0.106617082</v>
      </c>
      <c r="L1735" s="75">
        <v>173</v>
      </c>
    </row>
    <row r="1736" spans="2:12" x14ac:dyDescent="0.3">
      <c r="B1736" s="75">
        <v>-2.7309785999999999E-2</v>
      </c>
      <c r="C1736" s="75">
        <v>-4.4641636999999998E-2</v>
      </c>
      <c r="D1736" s="75">
        <v>-6.0096558000000001E-2</v>
      </c>
      <c r="E1736" s="75">
        <v>-2.9770705000000001E-2</v>
      </c>
      <c r="F1736" s="75">
        <v>4.6589390000000001E-2</v>
      </c>
      <c r="G1736" s="75">
        <v>1.9980218000000001E-2</v>
      </c>
      <c r="H1736" s="75">
        <v>0.122272856</v>
      </c>
      <c r="I1736" s="75">
        <v>-3.9493383E-2</v>
      </c>
      <c r="J1736" s="75">
        <v>-5.1400534999999997E-2</v>
      </c>
      <c r="K1736" s="75">
        <v>-9.3619110000000005E-3</v>
      </c>
      <c r="L1736" s="75">
        <v>72</v>
      </c>
    </row>
    <row r="1737" spans="2:12" x14ac:dyDescent="0.3">
      <c r="B1737" s="75">
        <v>1.6280676000000001E-2</v>
      </c>
      <c r="C1737" s="75">
        <v>-4.4641636999999998E-2</v>
      </c>
      <c r="D1737" s="75">
        <v>1.33873E-3</v>
      </c>
      <c r="E1737" s="75">
        <v>8.1008720000000003E-3</v>
      </c>
      <c r="F1737" s="75">
        <v>5.3108039999999997E-3</v>
      </c>
      <c r="G1737" s="75">
        <v>1.0898913E-2</v>
      </c>
      <c r="H1737" s="75">
        <v>3.0231910000000001E-2</v>
      </c>
      <c r="I1737" s="75">
        <v>-3.9493383E-2</v>
      </c>
      <c r="J1737" s="75">
        <v>-4.5420957999999997E-2</v>
      </c>
      <c r="K1737" s="75">
        <v>3.2059157999999997E-2</v>
      </c>
      <c r="L1737" s="75">
        <v>49</v>
      </c>
    </row>
    <row r="1738" spans="2:12" x14ac:dyDescent="0.3">
      <c r="B1738" s="75">
        <v>-1.2779632000000001E-2</v>
      </c>
      <c r="C1738" s="75">
        <v>-4.4641636999999998E-2</v>
      </c>
      <c r="D1738" s="75">
        <v>-2.3450947E-2</v>
      </c>
      <c r="E1738" s="75">
        <v>-4.0099317000000002E-2</v>
      </c>
      <c r="F1738" s="75">
        <v>-1.6704441E-2</v>
      </c>
      <c r="G1738" s="75">
        <v>4.635943E-3</v>
      </c>
      <c r="H1738" s="75">
        <v>-1.7629381E-2</v>
      </c>
      <c r="I1738" s="75">
        <v>-2.5922620000000001E-3</v>
      </c>
      <c r="J1738" s="75">
        <v>-3.8459111999999997E-2</v>
      </c>
      <c r="K1738" s="75">
        <v>-3.8356660000000001E-2</v>
      </c>
      <c r="L1738" s="75">
        <v>64</v>
      </c>
    </row>
    <row r="1739" spans="2:12" x14ac:dyDescent="0.3">
      <c r="B1739" s="75">
        <v>-5.6370093000000003E-2</v>
      </c>
      <c r="C1739" s="75">
        <v>-4.4641636999999998E-2</v>
      </c>
      <c r="D1739" s="75">
        <v>-7.4108115000000002E-2</v>
      </c>
      <c r="E1739" s="75">
        <v>-5.0427930000000003E-2</v>
      </c>
      <c r="F1739" s="75">
        <v>-2.4960158E-2</v>
      </c>
      <c r="G1739" s="75">
        <v>-4.7033552999999999E-2</v>
      </c>
      <c r="H1739" s="75">
        <v>9.2819753000000005E-2</v>
      </c>
      <c r="I1739" s="75">
        <v>-7.6394504000000002E-2</v>
      </c>
      <c r="J1739" s="75">
        <v>-6.1176595E-2</v>
      </c>
      <c r="K1739" s="75">
        <v>-4.6640873999999999E-2</v>
      </c>
      <c r="L1739" s="75">
        <v>48</v>
      </c>
    </row>
    <row r="1740" spans="2:12" x14ac:dyDescent="0.3">
      <c r="B1740" s="75">
        <v>4.1708444999999997E-2</v>
      </c>
      <c r="C1740" s="75">
        <v>5.0680119000000003E-2</v>
      </c>
      <c r="D1740" s="75">
        <v>1.9661536E-2</v>
      </c>
      <c r="E1740" s="75">
        <v>5.9743932999999999E-2</v>
      </c>
      <c r="F1740" s="75">
        <v>-5.6968180000000002E-3</v>
      </c>
      <c r="G1740" s="75">
        <v>-2.5664709999999999E-3</v>
      </c>
      <c r="H1740" s="75">
        <v>-2.8674293999999999E-2</v>
      </c>
      <c r="I1740" s="75">
        <v>-2.5922620000000001E-3</v>
      </c>
      <c r="J1740" s="75">
        <v>3.1192991E-2</v>
      </c>
      <c r="K1740" s="75">
        <v>7.2065159999999996E-3</v>
      </c>
      <c r="L1740" s="75">
        <v>178</v>
      </c>
    </row>
    <row r="1741" spans="2:12" x14ac:dyDescent="0.3">
      <c r="B1741" s="75">
        <v>-5.514555E-3</v>
      </c>
      <c r="C1741" s="75">
        <v>5.0680119000000003E-2</v>
      </c>
      <c r="D1741" s="75">
        <v>-1.5906263E-2</v>
      </c>
      <c r="E1741" s="75">
        <v>-6.7642282999999997E-2</v>
      </c>
      <c r="F1741" s="75">
        <v>4.9341296E-2</v>
      </c>
      <c r="G1741" s="75">
        <v>7.9165277000000006E-2</v>
      </c>
      <c r="H1741" s="75">
        <v>-2.8674293999999999E-2</v>
      </c>
      <c r="I1741" s="75">
        <v>3.4308858999999997E-2</v>
      </c>
      <c r="J1741" s="75">
        <v>-1.8118267E-2</v>
      </c>
      <c r="K1741" s="75">
        <v>4.4485479000000001E-2</v>
      </c>
      <c r="L1741" s="75">
        <v>104</v>
      </c>
    </row>
    <row r="1742" spans="2:12" x14ac:dyDescent="0.3">
      <c r="B1742" s="75">
        <v>4.1708444999999997E-2</v>
      </c>
      <c r="C1742" s="75">
        <v>5.0680119000000003E-2</v>
      </c>
      <c r="D1742" s="75">
        <v>-1.5906263E-2</v>
      </c>
      <c r="E1742" s="75">
        <v>1.7281860999999999E-2</v>
      </c>
      <c r="F1742" s="75">
        <v>-3.7343734000000003E-2</v>
      </c>
      <c r="G1742" s="75">
        <v>-1.3839816E-2</v>
      </c>
      <c r="H1742" s="75">
        <v>-2.4992657000000001E-2</v>
      </c>
      <c r="I1742" s="75">
        <v>-1.1079520000000001E-2</v>
      </c>
      <c r="J1742" s="75">
        <v>-4.6879483E-2</v>
      </c>
      <c r="K1742" s="75">
        <v>1.5490729999999999E-2</v>
      </c>
      <c r="L1742" s="75">
        <v>132</v>
      </c>
    </row>
    <row r="1743" spans="2:12" x14ac:dyDescent="0.3">
      <c r="B1743" s="75">
        <v>-4.5472477999999997E-2</v>
      </c>
      <c r="C1743" s="75">
        <v>-4.4641636999999998E-2</v>
      </c>
      <c r="D1743" s="75">
        <v>3.9062153000000002E-2</v>
      </c>
      <c r="E1743" s="75">
        <v>1.2151309999999999E-3</v>
      </c>
      <c r="F1743" s="75">
        <v>1.6318427E-2</v>
      </c>
      <c r="G1743" s="75">
        <v>1.5282990999999999E-2</v>
      </c>
      <c r="H1743" s="75">
        <v>-2.8674293999999999E-2</v>
      </c>
      <c r="I1743" s="75">
        <v>2.6559623000000001E-2</v>
      </c>
      <c r="J1743" s="75">
        <v>4.4528374000000003E-2</v>
      </c>
      <c r="K1743" s="75">
        <v>-2.5930339E-2</v>
      </c>
      <c r="L1743" s="75">
        <v>220</v>
      </c>
    </row>
    <row r="1744" spans="2:12" x14ac:dyDescent="0.3">
      <c r="B1744" s="75">
        <v>-4.5472477999999997E-2</v>
      </c>
      <c r="C1744" s="75">
        <v>-4.4641636999999998E-2</v>
      </c>
      <c r="D1744" s="75">
        <v>-7.3030303000000005E-2</v>
      </c>
      <c r="E1744" s="75">
        <v>-8.1413765999999999E-2</v>
      </c>
      <c r="F1744" s="75">
        <v>8.3740117000000003E-2</v>
      </c>
      <c r="G1744" s="75">
        <v>2.7808929999999999E-2</v>
      </c>
      <c r="H1744" s="75">
        <v>0.173815785</v>
      </c>
      <c r="I1744" s="75">
        <v>-3.9493383E-2</v>
      </c>
      <c r="J1744" s="75">
        <v>-4.2198599999999998E-3</v>
      </c>
      <c r="K1744" s="75">
        <v>3.0644090000000001E-3</v>
      </c>
      <c r="L1744" s="75">
        <v>57</v>
      </c>
    </row>
    <row r="1747" spans="2:7" x14ac:dyDescent="0.3">
      <c r="B1747" s="75" t="s">
        <v>315</v>
      </c>
      <c r="C1747" s="75" t="s">
        <v>520</v>
      </c>
      <c r="D1747" s="75" t="s">
        <v>521</v>
      </c>
      <c r="E1747" s="75" t="s">
        <v>522</v>
      </c>
      <c r="F1747" s="75" t="s">
        <v>523</v>
      </c>
      <c r="G1747" s="75" t="s">
        <v>524</v>
      </c>
    </row>
    <row r="1748" spans="2:7" x14ac:dyDescent="0.3">
      <c r="B1748" s="75">
        <v>3</v>
      </c>
      <c r="C1748" s="75">
        <v>8.4627885818481392</v>
      </c>
      <c r="D1748" s="75">
        <v>-38.173171997070298</v>
      </c>
      <c r="E1748" s="75">
        <v>102.5</v>
      </c>
      <c r="F1748" s="75">
        <v>39.099998093337199</v>
      </c>
      <c r="G1748" s="75">
        <v>1769</v>
      </c>
    </row>
    <row r="1749" spans="2:7" x14ac:dyDescent="0.3">
      <c r="B1749" s="75">
        <v>4</v>
      </c>
      <c r="C1749" s="75">
        <v>7.9649777412414604</v>
      </c>
      <c r="D1749" s="75">
        <v>-35.927692413330099</v>
      </c>
      <c r="E1749" s="75">
        <v>102.5</v>
      </c>
      <c r="F1749" s="75">
        <v>36.799999355507197</v>
      </c>
      <c r="G1749" s="75">
        <v>1749</v>
      </c>
    </row>
    <row r="1750" spans="2:7" x14ac:dyDescent="0.3">
      <c r="B1750" s="75">
        <v>5</v>
      </c>
      <c r="C1750" s="75">
        <v>7.4671669006347701</v>
      </c>
      <c r="D1750" s="75">
        <v>-33.682212829589801</v>
      </c>
      <c r="E1750" s="75">
        <v>102.5</v>
      </c>
      <c r="F1750" s="75">
        <v>34.500000617677102</v>
      </c>
      <c r="G1750" s="75">
        <v>1749</v>
      </c>
    </row>
    <row r="1751" spans="2:7" x14ac:dyDescent="0.3">
      <c r="B1751" s="75">
        <v>6</v>
      </c>
      <c r="C1751" s="75">
        <v>6.9693555831909197</v>
      </c>
      <c r="D1751" s="75">
        <v>-31.436731338501001</v>
      </c>
      <c r="E1751" s="75">
        <v>102.5</v>
      </c>
      <c r="F1751" s="75">
        <v>32.199999914503799</v>
      </c>
      <c r="G1751" s="75">
        <v>1758</v>
      </c>
    </row>
    <row r="1752" spans="2:7" x14ac:dyDescent="0.3">
      <c r="B1752" s="75">
        <v>7</v>
      </c>
      <c r="C1752" s="75">
        <v>6.4715442657470703</v>
      </c>
      <c r="D1752" s="75">
        <v>-29.191249847412099</v>
      </c>
      <c r="E1752" s="75">
        <v>102.5</v>
      </c>
      <c r="F1752" s="75">
        <v>29.8999992113304</v>
      </c>
      <c r="G1752" s="75">
        <v>1750</v>
      </c>
    </row>
    <row r="1753" spans="2:7" x14ac:dyDescent="0.3">
      <c r="B1753" s="75">
        <v>8</v>
      </c>
      <c r="C1753" s="75">
        <v>5.97373342514038</v>
      </c>
      <c r="D1753" s="75">
        <v>-26.9457702636719</v>
      </c>
      <c r="E1753" s="75">
        <v>102.5</v>
      </c>
      <c r="F1753" s="75">
        <v>27.600000473500401</v>
      </c>
      <c r="G1753" s="75">
        <v>1745</v>
      </c>
    </row>
    <row r="1754" spans="2:7" x14ac:dyDescent="0.3">
      <c r="B1754" s="75">
        <v>9</v>
      </c>
      <c r="C1754" s="75">
        <v>5.4759221076965297</v>
      </c>
      <c r="D1754" s="75">
        <v>-24.700288772583001</v>
      </c>
      <c r="E1754" s="75">
        <v>102.5</v>
      </c>
      <c r="F1754" s="75">
        <v>25.299999770327101</v>
      </c>
      <c r="G1754" s="75">
        <v>1750</v>
      </c>
    </row>
    <row r="1755" spans="2:7" x14ac:dyDescent="0.3">
      <c r="B1755" s="75">
        <v>10</v>
      </c>
      <c r="C1755" s="75">
        <v>4.9781112670898402</v>
      </c>
      <c r="D1755" s="75">
        <v>-22.454807281494102</v>
      </c>
      <c r="E1755" s="75">
        <v>102.5</v>
      </c>
      <c r="F1755" s="75">
        <v>22.999999170360201</v>
      </c>
      <c r="G1755" s="75">
        <v>1753</v>
      </c>
    </row>
    <row r="1756" spans="2:7" x14ac:dyDescent="0.3">
      <c r="B1756" s="75">
        <v>11</v>
      </c>
      <c r="C1756" s="75">
        <v>4.4802999496459996</v>
      </c>
      <c r="D1756" s="75">
        <v>-20.209327697753899</v>
      </c>
      <c r="E1756" s="75">
        <v>102.5</v>
      </c>
      <c r="F1756" s="75">
        <v>20.7000003293237</v>
      </c>
      <c r="G1756" s="75">
        <v>1734</v>
      </c>
    </row>
    <row r="1757" spans="2:7" x14ac:dyDescent="0.3">
      <c r="B1757" s="75">
        <v>12</v>
      </c>
      <c r="C1757" s="75">
        <v>3.9824888706207302</v>
      </c>
      <c r="D1757" s="75">
        <v>-17.963846206665</v>
      </c>
      <c r="E1757" s="75">
        <v>102.5</v>
      </c>
      <c r="F1757" s="75">
        <v>18.399999677753598</v>
      </c>
      <c r="G1757" s="75">
        <v>1710</v>
      </c>
    </row>
    <row r="1758" spans="2:7" x14ac:dyDescent="0.3">
      <c r="B1758" s="75">
        <v>13</v>
      </c>
      <c r="C1758" s="75">
        <v>3.46303391456604</v>
      </c>
      <c r="D1758" s="75">
        <v>-15.6207361221313</v>
      </c>
      <c r="E1758" s="75">
        <v>102.5</v>
      </c>
      <c r="F1758" s="75">
        <v>16.000000027834201</v>
      </c>
      <c r="G1758" s="75">
        <v>1711</v>
      </c>
    </row>
    <row r="1759" spans="2:7" x14ac:dyDescent="0.3">
      <c r="B1759" s="75">
        <v>14</v>
      </c>
      <c r="C1759" s="75">
        <v>2.9652225971221902</v>
      </c>
      <c r="D1759" s="75">
        <v>-13.3752555847168</v>
      </c>
      <c r="E1759" s="75">
        <v>102.5</v>
      </c>
      <c r="F1759" s="75">
        <v>13.7000002557293</v>
      </c>
      <c r="G1759" s="75">
        <v>1709</v>
      </c>
    </row>
    <row r="1760" spans="2:7" x14ac:dyDescent="0.3">
      <c r="B1760" s="75">
        <v>15</v>
      </c>
      <c r="C1760" s="75">
        <v>2.4674115180969198</v>
      </c>
      <c r="D1760" s="75">
        <v>-11.129774093627899</v>
      </c>
      <c r="E1760" s="75">
        <v>102.5</v>
      </c>
      <c r="F1760" s="75">
        <v>11.3999996041592</v>
      </c>
      <c r="G1760" s="75">
        <v>1674</v>
      </c>
    </row>
    <row r="1761" spans="2:7" x14ac:dyDescent="0.3">
      <c r="B1761" s="75">
        <v>16</v>
      </c>
      <c r="C1761" s="75">
        <v>1.9696005582809399</v>
      </c>
      <c r="D1761" s="75">
        <v>-8.8842945098877006</v>
      </c>
      <c r="E1761" s="75">
        <v>102.5</v>
      </c>
      <c r="F1761" s="75">
        <v>9.1000008405274997</v>
      </c>
      <c r="G1761" s="75">
        <v>1665</v>
      </c>
    </row>
    <row r="1762" spans="2:7" x14ac:dyDescent="0.3">
      <c r="B1762" s="75">
        <v>17</v>
      </c>
      <c r="C1762" s="75">
        <v>1.47178936004639</v>
      </c>
      <c r="D1762" s="75">
        <v>-6.6388130187988299</v>
      </c>
      <c r="E1762" s="75">
        <v>102.5</v>
      </c>
      <c r="F1762" s="75">
        <v>6.8000001631557696</v>
      </c>
      <c r="G1762" s="75">
        <v>1680</v>
      </c>
    </row>
    <row r="1763" spans="2:7" x14ac:dyDescent="0.3">
      <c r="B1763" s="75">
        <v>18</v>
      </c>
      <c r="C1763" s="75">
        <v>0.97397828102111805</v>
      </c>
      <c r="D1763" s="75">
        <v>-4.39333200454712</v>
      </c>
      <c r="E1763" s="75">
        <v>102.5</v>
      </c>
      <c r="F1763" s="75">
        <v>4.4999999771198702</v>
      </c>
      <c r="G1763" s="75">
        <v>1648</v>
      </c>
    </row>
    <row r="1764" spans="2:7" x14ac:dyDescent="0.3">
      <c r="B1764" s="75">
        <v>19</v>
      </c>
      <c r="C1764" s="75">
        <v>0.476167172193527</v>
      </c>
      <c r="D1764" s="75">
        <v>-2.1478512287139901</v>
      </c>
      <c r="E1764" s="75">
        <v>102.5</v>
      </c>
      <c r="F1764" s="75">
        <v>2.2000000174006802</v>
      </c>
      <c r="G1764" s="75">
        <v>1626</v>
      </c>
    </row>
    <row r="1765" spans="2:7" x14ac:dyDescent="0.3">
      <c r="B1765" s="75">
        <v>20</v>
      </c>
      <c r="C1765" s="75">
        <v>-2.1643960848450699E-2</v>
      </c>
      <c r="D1765" s="75">
        <v>9.7629599273204803E-2</v>
      </c>
      <c r="E1765" s="75">
        <v>102.5</v>
      </c>
      <c r="F1765" s="75">
        <v>-9.9999998477279098E-2</v>
      </c>
      <c r="G1765" s="75">
        <v>1581</v>
      </c>
    </row>
    <row r="1766" spans="2:7" x14ac:dyDescent="0.3">
      <c r="B1766" s="75">
        <v>21</v>
      </c>
      <c r="C1766" s="75">
        <v>-0.51945507526397705</v>
      </c>
      <c r="D1766" s="75">
        <v>2.3431105613708501</v>
      </c>
      <c r="E1766" s="75">
        <v>102.5</v>
      </c>
      <c r="F1766" s="75">
        <v>-2.4000001412552301</v>
      </c>
      <c r="G1766" s="75">
        <v>1602</v>
      </c>
    </row>
    <row r="1767" spans="2:7" x14ac:dyDescent="0.3">
      <c r="B1767" s="75">
        <v>22</v>
      </c>
      <c r="C1767" s="75">
        <v>-1.01726615428925</v>
      </c>
      <c r="D1767" s="75">
        <v>4.5885910987854004</v>
      </c>
      <c r="E1767" s="75">
        <v>102.5</v>
      </c>
      <c r="F1767" s="75">
        <v>-4.6999998617569201</v>
      </c>
      <c r="G1767" s="75">
        <v>1558</v>
      </c>
    </row>
    <row r="1768" spans="2:7" x14ac:dyDescent="0.3">
      <c r="B1768" s="75">
        <v>23</v>
      </c>
      <c r="C1768" s="75">
        <v>-1.5150773525237999</v>
      </c>
      <c r="D1768" s="75">
        <v>6.8340721130371103</v>
      </c>
      <c r="E1768" s="75">
        <v>102.5</v>
      </c>
      <c r="F1768" s="75">
        <v>-7.0000000735944301</v>
      </c>
      <c r="G1768" s="75">
        <v>1538</v>
      </c>
    </row>
    <row r="1769" spans="2:7" x14ac:dyDescent="0.3">
      <c r="B1769" s="75">
        <v>24</v>
      </c>
      <c r="C1769" s="75">
        <v>-2.01288843154907</v>
      </c>
      <c r="D1769" s="75">
        <v>9.0795526504516602</v>
      </c>
      <c r="E1769" s="75">
        <v>102.5</v>
      </c>
      <c r="F1769" s="75">
        <v>-9.2999997940961201</v>
      </c>
      <c r="G1769" s="75">
        <v>1506</v>
      </c>
    </row>
    <row r="1770" spans="2:7" x14ac:dyDescent="0.3">
      <c r="B1770" s="75">
        <v>25</v>
      </c>
      <c r="C1770" s="75">
        <v>-2.5106995105743399</v>
      </c>
      <c r="D1770" s="75">
        <v>11.325034141540501</v>
      </c>
      <c r="E1770" s="75">
        <v>102.5</v>
      </c>
      <c r="F1770" s="75">
        <v>-11.6000004456662</v>
      </c>
      <c r="G1770" s="75">
        <v>1521</v>
      </c>
    </row>
    <row r="1771" spans="2:7" x14ac:dyDescent="0.3">
      <c r="B1771" s="75">
        <v>26</v>
      </c>
      <c r="C1771" s="75">
        <v>-3.0085105895996098</v>
      </c>
      <c r="D1771" s="75">
        <v>13.570513725280801</v>
      </c>
      <c r="E1771" s="75">
        <v>102.5</v>
      </c>
      <c r="F1771" s="75">
        <v>-13.8999992350995</v>
      </c>
      <c r="G1771" s="75">
        <v>1498</v>
      </c>
    </row>
    <row r="1772" spans="2:7" x14ac:dyDescent="0.3">
      <c r="B1772" s="75">
        <v>27</v>
      </c>
      <c r="C1772" s="75">
        <v>-3.5279655456543</v>
      </c>
      <c r="D1772" s="75">
        <v>15.913623809814499</v>
      </c>
      <c r="E1772" s="75">
        <v>102.5</v>
      </c>
      <c r="F1772" s="75">
        <v>-16.299998885018901</v>
      </c>
      <c r="G1772" s="75">
        <v>1501</v>
      </c>
    </row>
    <row r="1773" spans="2:7" x14ac:dyDescent="0.3">
      <c r="B1773" s="75">
        <v>28</v>
      </c>
      <c r="C1773" s="75">
        <v>-4.0257768630981401</v>
      </c>
      <c r="D1773" s="75">
        <v>18.159105300903299</v>
      </c>
      <c r="E1773" s="75">
        <v>102.5</v>
      </c>
      <c r="F1773" s="75">
        <v>-18.599999588192201</v>
      </c>
      <c r="G1773" s="75">
        <v>1491</v>
      </c>
    </row>
    <row r="1774" spans="2:7" x14ac:dyDescent="0.3">
      <c r="B1774" s="75">
        <v>29</v>
      </c>
      <c r="C1774" s="75">
        <v>-4.5235877037048304</v>
      </c>
      <c r="D1774" s="75">
        <v>20.404586791992202</v>
      </c>
      <c r="E1774" s="75">
        <v>102.5</v>
      </c>
      <c r="F1774" s="75">
        <v>-20.900000188159101</v>
      </c>
      <c r="G1774" s="75">
        <v>1481</v>
      </c>
    </row>
    <row r="1775" spans="2:7" x14ac:dyDescent="0.3">
      <c r="B1775" s="75">
        <v>30</v>
      </c>
      <c r="C1775" s="75">
        <v>-5.0213990211486799</v>
      </c>
      <c r="D1775" s="75">
        <v>22.650068283081101</v>
      </c>
      <c r="E1775" s="75">
        <v>102.5</v>
      </c>
      <c r="F1775" s="75">
        <v>-23.2000008913325</v>
      </c>
      <c r="G1775" s="75">
        <v>1468</v>
      </c>
    </row>
    <row r="1776" spans="2:7" x14ac:dyDescent="0.3">
      <c r="B1776" s="75">
        <v>31</v>
      </c>
      <c r="C1776" s="75">
        <v>-5.5192103385925302</v>
      </c>
      <c r="D1776" s="75">
        <v>24.8955478668213</v>
      </c>
      <c r="E1776" s="75">
        <v>102.5</v>
      </c>
      <c r="F1776" s="75">
        <v>-25.499999732369002</v>
      </c>
      <c r="G1776" s="75">
        <v>1455</v>
      </c>
    </row>
    <row r="1777" spans="2:7" x14ac:dyDescent="0.3">
      <c r="B1777" s="75">
        <v>32</v>
      </c>
      <c r="C1777" s="75">
        <v>-6.0170211791992196</v>
      </c>
      <c r="D1777" s="75">
        <v>27.141027450561499</v>
      </c>
      <c r="E1777" s="75">
        <v>102.5</v>
      </c>
      <c r="F1777" s="75">
        <v>-27.799998470199</v>
      </c>
      <c r="G1777" s="75">
        <v>1454</v>
      </c>
    </row>
    <row r="1778" spans="2:7" x14ac:dyDescent="0.3">
      <c r="B1778" s="75">
        <v>33</v>
      </c>
      <c r="C1778" s="75">
        <v>-6.51483249664307</v>
      </c>
      <c r="D1778" s="75">
        <v>29.386510848998999</v>
      </c>
      <c r="E1778" s="75">
        <v>102.5</v>
      </c>
      <c r="F1778" s="75">
        <v>-30.100001035509202</v>
      </c>
      <c r="G1778" s="75">
        <v>1456</v>
      </c>
    </row>
    <row r="1779" spans="2:7" x14ac:dyDescent="0.3">
      <c r="B1779" s="75">
        <v>34</v>
      </c>
      <c r="C1779" s="75">
        <v>-7.0126438140869096</v>
      </c>
      <c r="D1779" s="75">
        <v>31.631992340087901</v>
      </c>
      <c r="E1779" s="75">
        <v>102.5</v>
      </c>
      <c r="F1779" s="75">
        <v>-32.400001738682498</v>
      </c>
      <c r="G1779" s="75">
        <v>1459</v>
      </c>
    </row>
    <row r="1780" spans="2:7" x14ac:dyDescent="0.3">
      <c r="B1780" s="75">
        <v>35</v>
      </c>
      <c r="C1780" s="75">
        <v>-7.5104546546936</v>
      </c>
      <c r="D1780" s="75">
        <v>33.877471923828097</v>
      </c>
      <c r="E1780" s="75">
        <v>102.5</v>
      </c>
      <c r="F1780" s="75">
        <v>-34.700000476512599</v>
      </c>
      <c r="G1780" s="75">
        <v>1451</v>
      </c>
    </row>
    <row r="1781" spans="2:7" x14ac:dyDescent="0.3">
      <c r="B1781" s="75">
        <v>36</v>
      </c>
      <c r="C1781" s="75">
        <v>-8.0082654953002894</v>
      </c>
      <c r="D1781" s="75">
        <v>36.122951507568402</v>
      </c>
      <c r="E1781" s="75">
        <v>102.5</v>
      </c>
      <c r="F1781" s="75">
        <v>-36.999999214342601</v>
      </c>
      <c r="G1781" s="75">
        <v>1465</v>
      </c>
    </row>
    <row r="1782" spans="2:7" x14ac:dyDescent="0.3">
      <c r="B1782" s="75">
        <v>37</v>
      </c>
      <c r="C1782" s="75">
        <v>-8.5060768127441406</v>
      </c>
      <c r="D1782" s="75">
        <v>38.368431091308601</v>
      </c>
      <c r="E1782" s="75">
        <v>102.5</v>
      </c>
      <c r="F1782" s="75">
        <v>-39.299998055379099</v>
      </c>
      <c r="G1782" s="75">
        <v>1451</v>
      </c>
    </row>
    <row r="1783" spans="2:7" x14ac:dyDescent="0.3">
      <c r="B1783" s="75">
        <v>38</v>
      </c>
      <c r="C1783" s="75">
        <v>-9.5016994476318395</v>
      </c>
      <c r="D1783" s="75">
        <v>42.859397888183601</v>
      </c>
      <c r="E1783" s="75">
        <v>102.5</v>
      </c>
      <c r="F1783" s="75">
        <v>-43.900003185999502</v>
      </c>
      <c r="G1783" s="75">
        <v>1486</v>
      </c>
    </row>
    <row r="1784" spans="2:7" x14ac:dyDescent="0.3">
      <c r="B1784" s="75">
        <v>39</v>
      </c>
      <c r="C1784" s="75">
        <v>-11.016777038574199</v>
      </c>
      <c r="D1784" s="75">
        <v>49.693470001220703</v>
      </c>
      <c r="E1784" s="75">
        <v>102.5</v>
      </c>
      <c r="F1784" s="75">
        <v>-50.900003311197104</v>
      </c>
      <c r="G1784" s="75">
        <v>1433</v>
      </c>
    </row>
    <row r="1785" spans="2:7" x14ac:dyDescent="0.3">
      <c r="B1785" s="75">
        <v>56</v>
      </c>
      <c r="C1785" s="75">
        <v>27.824436187744102</v>
      </c>
      <c r="D1785" s="75">
        <v>6.1685290336608896</v>
      </c>
      <c r="E1785" s="75">
        <v>12.5</v>
      </c>
      <c r="F1785" s="75">
        <v>28.499999993069501</v>
      </c>
      <c r="G1785" s="75">
        <v>1631</v>
      </c>
    </row>
    <row r="1786" spans="2:7" x14ac:dyDescent="0.3">
      <c r="B1786" s="75">
        <v>57</v>
      </c>
      <c r="C1786" s="75">
        <v>21.0879936218262</v>
      </c>
      <c r="D1786" s="75">
        <v>4.6750955581665004</v>
      </c>
      <c r="E1786" s="75">
        <v>12.5</v>
      </c>
      <c r="F1786" s="75">
        <v>21.5999998488928</v>
      </c>
      <c r="G1786" s="75">
        <v>1618</v>
      </c>
    </row>
    <row r="1787" spans="2:7" x14ac:dyDescent="0.3">
      <c r="B1787" s="75">
        <v>58</v>
      </c>
      <c r="C1787" s="75">
        <v>18.842512130737301</v>
      </c>
      <c r="D1787" s="75">
        <v>4.1772842407226598</v>
      </c>
      <c r="E1787" s="75">
        <v>12.5</v>
      </c>
      <c r="F1787" s="75">
        <v>19.2999991457195</v>
      </c>
      <c r="G1787" s="75">
        <v>1607</v>
      </c>
    </row>
    <row r="1788" spans="2:7" x14ac:dyDescent="0.3">
      <c r="B1788" s="75">
        <v>59</v>
      </c>
      <c r="C1788" s="75">
        <v>16.597032546997099</v>
      </c>
      <c r="D1788" s="75">
        <v>3.6794734001159699</v>
      </c>
      <c r="E1788" s="75">
        <v>12.5</v>
      </c>
      <c r="F1788" s="75">
        <v>17.000000407889399</v>
      </c>
      <c r="G1788" s="75">
        <v>1608</v>
      </c>
    </row>
    <row r="1789" spans="2:7" x14ac:dyDescent="0.3">
      <c r="B1789" s="75">
        <v>60</v>
      </c>
      <c r="C1789" s="75">
        <v>14.3515510559082</v>
      </c>
      <c r="D1789" s="75">
        <v>3.1816623210907</v>
      </c>
      <c r="E1789" s="75">
        <v>12.5</v>
      </c>
      <c r="F1789" s="75">
        <v>14.699999756319301</v>
      </c>
      <c r="G1789" s="75">
        <v>1601</v>
      </c>
    </row>
    <row r="1790" spans="2:7" x14ac:dyDescent="0.3">
      <c r="B1790" s="75">
        <v>61</v>
      </c>
      <c r="C1790" s="75">
        <v>12.106071472168001</v>
      </c>
      <c r="D1790" s="75">
        <v>2.6838512420654301</v>
      </c>
      <c r="E1790" s="75">
        <v>12.5</v>
      </c>
      <c r="F1790" s="75">
        <v>12.4000000358176</v>
      </c>
      <c r="G1790" s="75">
        <v>1603</v>
      </c>
    </row>
    <row r="1791" spans="2:7" x14ac:dyDescent="0.3">
      <c r="B1791" s="75">
        <v>62</v>
      </c>
      <c r="C1791" s="75">
        <v>9.8605899810790998</v>
      </c>
      <c r="D1791" s="75">
        <v>2.1860401630401598</v>
      </c>
      <c r="E1791" s="75">
        <v>12.5</v>
      </c>
      <c r="F1791" s="75">
        <v>10.100000315316001</v>
      </c>
      <c r="G1791" s="75">
        <v>1612</v>
      </c>
    </row>
    <row r="1792" spans="2:7" x14ac:dyDescent="0.3">
      <c r="B1792" s="75">
        <v>63</v>
      </c>
      <c r="C1792" s="75">
        <v>7.6151089668273899</v>
      </c>
      <c r="D1792" s="75">
        <v>1.6882290840148899</v>
      </c>
      <c r="E1792" s="75">
        <v>12.5</v>
      </c>
      <c r="F1792" s="75">
        <v>7.8000001292800496</v>
      </c>
      <c r="G1792" s="75">
        <v>1607</v>
      </c>
    </row>
    <row r="1793" spans="2:7" x14ac:dyDescent="0.3">
      <c r="B1793" s="75">
        <v>64</v>
      </c>
      <c r="C1793" s="75">
        <v>5.2719984054565403</v>
      </c>
      <c r="D1793" s="75">
        <v>1.16877388954163</v>
      </c>
      <c r="E1793" s="75">
        <v>12.5</v>
      </c>
      <c r="F1793" s="75">
        <v>5.3999999622232</v>
      </c>
      <c r="G1793" s="75">
        <v>1618</v>
      </c>
    </row>
    <row r="1794" spans="2:7" x14ac:dyDescent="0.3">
      <c r="B1794" s="75">
        <v>65</v>
      </c>
      <c r="C1794" s="75">
        <v>3.02651762962341</v>
      </c>
      <c r="D1794" s="75">
        <v>0.67096281051635698</v>
      </c>
      <c r="E1794" s="75">
        <v>12.5</v>
      </c>
      <c r="F1794" s="75">
        <v>3.1000000089544102</v>
      </c>
      <c r="G1794" s="75">
        <v>1649</v>
      </c>
    </row>
    <row r="1795" spans="2:7" x14ac:dyDescent="0.3">
      <c r="B1795" s="75">
        <v>66</v>
      </c>
      <c r="C1795" s="75">
        <v>0.78103679418563798</v>
      </c>
      <c r="D1795" s="75">
        <v>0.17315168678760501</v>
      </c>
      <c r="E1795" s="75">
        <v>12.5</v>
      </c>
      <c r="F1795" s="75">
        <v>0.799999987818233</v>
      </c>
      <c r="G1795" s="75">
        <v>1595</v>
      </c>
    </row>
    <row r="1796" spans="2:7" x14ac:dyDescent="0.3">
      <c r="B1796" s="75">
        <v>67</v>
      </c>
      <c r="C1796" s="75">
        <v>-1.46444404125214</v>
      </c>
      <c r="D1796" s="75">
        <v>-0.32465940713882402</v>
      </c>
      <c r="E1796" s="75">
        <v>12.5</v>
      </c>
      <c r="F1796" s="75">
        <v>-1.50000002686754</v>
      </c>
      <c r="G1796" s="75">
        <v>1580</v>
      </c>
    </row>
    <row r="1797" spans="2:7" x14ac:dyDescent="0.3">
      <c r="B1797" s="75">
        <v>68</v>
      </c>
      <c r="C1797" s="75">
        <v>-3.7099246978759801</v>
      </c>
      <c r="D1797" s="75">
        <v>-0.82247054576873802</v>
      </c>
      <c r="E1797" s="75">
        <v>12.5</v>
      </c>
      <c r="F1797" s="75">
        <v>-3.7999998766535898</v>
      </c>
      <c r="G1797" s="75">
        <v>1574</v>
      </c>
    </row>
    <row r="1798" spans="2:7" x14ac:dyDescent="0.3">
      <c r="B1798" s="75">
        <v>69</v>
      </c>
      <c r="C1798" s="75">
        <v>-5.95540571212769</v>
      </c>
      <c r="D1798" s="75">
        <v>-1.3202816247940099</v>
      </c>
      <c r="E1798" s="75">
        <v>12.5</v>
      </c>
      <c r="F1798" s="75">
        <v>-6.1000000626894897</v>
      </c>
      <c r="G1798" s="75">
        <v>1574</v>
      </c>
    </row>
    <row r="1799" spans="2:7" x14ac:dyDescent="0.3">
      <c r="B1799" s="75">
        <v>70</v>
      </c>
      <c r="C1799" s="75">
        <v>-8.2008857727050799</v>
      </c>
      <c r="D1799" s="75">
        <v>-1.81809270381927</v>
      </c>
      <c r="E1799" s="75">
        <v>12.5</v>
      </c>
      <c r="F1799" s="75">
        <v>-8.3999993176569596</v>
      </c>
      <c r="G1799" s="75">
        <v>1559</v>
      </c>
    </row>
    <row r="1800" spans="2:7" x14ac:dyDescent="0.3">
      <c r="B1800" s="75">
        <v>71</v>
      </c>
      <c r="C1800" s="75">
        <v>-10.446367263793899</v>
      </c>
      <c r="D1800" s="75">
        <v>-2.3159039020538299</v>
      </c>
      <c r="E1800" s="75">
        <v>12.5</v>
      </c>
      <c r="F1800" s="75">
        <v>-10.699999995028699</v>
      </c>
      <c r="G1800" s="75">
        <v>1578</v>
      </c>
    </row>
    <row r="1801" spans="2:7" x14ac:dyDescent="0.3">
      <c r="B1801" s="75">
        <v>72</v>
      </c>
      <c r="C1801" s="75">
        <v>-12.6918478012085</v>
      </c>
      <c r="D1801" s="75">
        <v>-2.8137149810790998</v>
      </c>
      <c r="E1801" s="75">
        <v>12.5</v>
      </c>
      <c r="F1801" s="75">
        <v>-12.9999997155304</v>
      </c>
      <c r="G1801" s="75">
        <v>1591</v>
      </c>
    </row>
    <row r="1802" spans="2:7" x14ac:dyDescent="0.3">
      <c r="B1802" s="75">
        <v>73</v>
      </c>
      <c r="C1802" s="75">
        <v>-14.937329292297401</v>
      </c>
      <c r="D1802" s="75">
        <v>-3.3115260601043701</v>
      </c>
      <c r="E1802" s="75">
        <v>12.5</v>
      </c>
      <c r="F1802" s="75">
        <v>-15.3000003671005</v>
      </c>
      <c r="G1802" s="75">
        <v>1579</v>
      </c>
    </row>
    <row r="1803" spans="2:7" x14ac:dyDescent="0.3">
      <c r="B1803" s="75">
        <v>74</v>
      </c>
      <c r="C1803" s="75">
        <v>-17.1828098297119</v>
      </c>
      <c r="D1803" s="75">
        <v>-3.80933737754822</v>
      </c>
      <c r="E1803" s="75">
        <v>12.5</v>
      </c>
      <c r="F1803" s="75">
        <v>-17.600000139205399</v>
      </c>
      <c r="G1803" s="75">
        <v>1588</v>
      </c>
    </row>
    <row r="1804" spans="2:7" x14ac:dyDescent="0.3">
      <c r="B1804" s="75">
        <v>75</v>
      </c>
      <c r="C1804" s="75">
        <v>-19.428289413452099</v>
      </c>
      <c r="D1804" s="75">
        <v>-4.3071484565734899</v>
      </c>
      <c r="E1804" s="75">
        <v>12.5</v>
      </c>
      <c r="F1804" s="75">
        <v>-19.899998928638698</v>
      </c>
      <c r="G1804" s="75">
        <v>1581</v>
      </c>
    </row>
    <row r="1805" spans="2:7" x14ac:dyDescent="0.3">
      <c r="B1805" s="75">
        <v>76</v>
      </c>
      <c r="C1805" s="75">
        <v>-21.673772811889599</v>
      </c>
      <c r="D1805" s="75">
        <v>-4.8049597740173304</v>
      </c>
      <c r="E1805" s="75">
        <v>12.5</v>
      </c>
      <c r="F1805" s="75">
        <v>-22.2000014939489</v>
      </c>
      <c r="G1805" s="75">
        <v>1569</v>
      </c>
    </row>
    <row r="1806" spans="2:7" x14ac:dyDescent="0.3">
      <c r="B1806" s="75">
        <v>77</v>
      </c>
      <c r="C1806" s="75">
        <v>-23.919252395629901</v>
      </c>
      <c r="D1806" s="75">
        <v>-5.3027706146240199</v>
      </c>
      <c r="E1806" s="75">
        <v>12.5</v>
      </c>
      <c r="F1806" s="75">
        <v>-24.500000231778898</v>
      </c>
      <c r="G1806" s="75">
        <v>1572</v>
      </c>
    </row>
    <row r="1807" spans="2:7" x14ac:dyDescent="0.3">
      <c r="B1807" s="75">
        <v>78</v>
      </c>
      <c r="C1807" s="75">
        <v>-26.2623615264893</v>
      </c>
      <c r="D1807" s="75">
        <v>-5.82222557067871</v>
      </c>
      <c r="E1807" s="75">
        <v>12.5</v>
      </c>
      <c r="F1807" s="75">
        <v>-26.8999989506299</v>
      </c>
      <c r="G1807" s="75">
        <v>1584</v>
      </c>
    </row>
    <row r="1808" spans="2:7" x14ac:dyDescent="0.3">
      <c r="B1808" s="75">
        <v>79</v>
      </c>
      <c r="C1808" s="75">
        <v>-28.5078449249268</v>
      </c>
      <c r="D1808" s="75">
        <v>-6.3200368881225604</v>
      </c>
      <c r="E1808" s="75">
        <v>12.5</v>
      </c>
      <c r="F1808" s="75">
        <v>-29.200001515940102</v>
      </c>
      <c r="G1808" s="75">
        <v>1565</v>
      </c>
    </row>
    <row r="1809" spans="2:7" x14ac:dyDescent="0.3">
      <c r="B1809" s="75">
        <v>95</v>
      </c>
      <c r="C1809" s="75">
        <v>23.869941711425799</v>
      </c>
      <c r="D1809" s="75">
        <v>-25.5973796844482</v>
      </c>
      <c r="E1809" s="75">
        <v>133</v>
      </c>
      <c r="F1809" s="75">
        <v>34.999999485952401</v>
      </c>
      <c r="G1809" s="75">
        <v>1718</v>
      </c>
    </row>
    <row r="1810" spans="2:7" x14ac:dyDescent="0.3">
      <c r="B1810" s="75">
        <v>96</v>
      </c>
      <c r="C1810" s="75">
        <v>22.301347732543899</v>
      </c>
      <c r="D1810" s="75">
        <v>-23.915266036987301</v>
      </c>
      <c r="E1810" s="75">
        <v>133</v>
      </c>
      <c r="F1810" s="75">
        <v>32.700000922136397</v>
      </c>
      <c r="G1810" s="75">
        <v>1711</v>
      </c>
    </row>
    <row r="1811" spans="2:7" x14ac:dyDescent="0.3">
      <c r="B1811" s="75">
        <v>97</v>
      </c>
      <c r="C1811" s="75">
        <v>20.732749938964801</v>
      </c>
      <c r="D1811" s="75">
        <v>-22.233152389526399</v>
      </c>
      <c r="E1811" s="75">
        <v>133</v>
      </c>
      <c r="F1811" s="75">
        <v>30.3999997567031</v>
      </c>
      <c r="G1811" s="75">
        <v>1710</v>
      </c>
    </row>
    <row r="1812" spans="2:7" x14ac:dyDescent="0.3">
      <c r="B1812" s="75">
        <v>98</v>
      </c>
      <c r="C1812" s="75">
        <v>19.1641540527344</v>
      </c>
      <c r="D1812" s="75">
        <v>-20.551038742065401</v>
      </c>
      <c r="E1812" s="75">
        <v>133</v>
      </c>
      <c r="F1812" s="75">
        <v>28.0999998920785</v>
      </c>
      <c r="G1812" s="75">
        <v>1715</v>
      </c>
    </row>
    <row r="1813" spans="2:7" x14ac:dyDescent="0.3">
      <c r="B1813" s="75">
        <v>99</v>
      </c>
      <c r="C1813" s="75">
        <v>17.595556259155298</v>
      </c>
      <c r="D1813" s="75">
        <v>-18.868925094604499</v>
      </c>
      <c r="E1813" s="75">
        <v>133</v>
      </c>
      <c r="F1813" s="75">
        <v>25.7999987266452</v>
      </c>
      <c r="G1813" s="75">
        <v>1713</v>
      </c>
    </row>
    <row r="1814" spans="2:7" x14ac:dyDescent="0.3">
      <c r="B1814" s="75">
        <v>100</v>
      </c>
      <c r="C1814" s="75">
        <v>16.026962280273398</v>
      </c>
      <c r="D1814" s="75">
        <v>-17.186811447143601</v>
      </c>
      <c r="E1814" s="75">
        <v>133</v>
      </c>
      <c r="F1814" s="75">
        <v>23.500000162829199</v>
      </c>
      <c r="G1814" s="75">
        <v>1717</v>
      </c>
    </row>
    <row r="1815" spans="2:7" x14ac:dyDescent="0.3">
      <c r="B1815" s="75">
        <v>101</v>
      </c>
      <c r="C1815" s="75">
        <v>14.390165328979499</v>
      </c>
      <c r="D1815" s="75">
        <v>-15.4315633773804</v>
      </c>
      <c r="E1815" s="75">
        <v>133</v>
      </c>
      <c r="F1815" s="75">
        <v>21.1000001532102</v>
      </c>
      <c r="G1815" s="75">
        <v>1715</v>
      </c>
    </row>
    <row r="1816" spans="2:7" x14ac:dyDescent="0.3">
      <c r="B1816" s="75">
        <v>102</v>
      </c>
      <c r="C1816" s="75">
        <v>12.8215675354004</v>
      </c>
      <c r="D1816" s="75">
        <v>-13.749448776245099</v>
      </c>
      <c r="E1816" s="75">
        <v>133</v>
      </c>
      <c r="F1816" s="75">
        <v>18.799998940708001</v>
      </c>
      <c r="G1816" s="75">
        <v>1712</v>
      </c>
    </row>
    <row r="1817" spans="2:7" x14ac:dyDescent="0.3">
      <c r="B1817" s="75">
        <v>103</v>
      </c>
      <c r="C1817" s="75">
        <v>11.252972602844199</v>
      </c>
      <c r="D1817" s="75">
        <v>-12.0673360824585</v>
      </c>
      <c r="E1817" s="75">
        <v>133</v>
      </c>
      <c r="F1817" s="75">
        <v>16.499999773556599</v>
      </c>
      <c r="G1817" s="75">
        <v>1710</v>
      </c>
    </row>
    <row r="1818" spans="2:7" x14ac:dyDescent="0.3">
      <c r="B1818" s="75">
        <v>104</v>
      </c>
      <c r="C1818" s="75">
        <v>9.6843767166137695</v>
      </c>
      <c r="D1818" s="75">
        <v>-10.385222434997599</v>
      </c>
      <c r="E1818" s="75">
        <v>133</v>
      </c>
      <c r="F1818" s="75">
        <v>14.199999908932</v>
      </c>
      <c r="G1818" s="75">
        <v>1692</v>
      </c>
    </row>
    <row r="1819" spans="2:7" x14ac:dyDescent="0.3">
      <c r="B1819" s="75">
        <v>105</v>
      </c>
      <c r="C1819" s="75">
        <v>8.1157798767089808</v>
      </c>
      <c r="D1819" s="75">
        <v>-8.7031087875366193</v>
      </c>
      <c r="E1819" s="75">
        <v>133</v>
      </c>
      <c r="F1819" s="75">
        <v>11.899999393903</v>
      </c>
      <c r="G1819" s="75">
        <v>1669</v>
      </c>
    </row>
    <row r="1820" spans="2:7" x14ac:dyDescent="0.3">
      <c r="B1820" s="75">
        <v>106</v>
      </c>
      <c r="C1820" s="75">
        <v>6.5471844673156703</v>
      </c>
      <c r="D1820" s="75">
        <v>-7.02099561691284</v>
      </c>
      <c r="E1820" s="75">
        <v>133</v>
      </c>
      <c r="F1820" s="75">
        <v>9.6000002032171299</v>
      </c>
      <c r="G1820" s="75">
        <v>1679</v>
      </c>
    </row>
    <row r="1821" spans="2:7" x14ac:dyDescent="0.3">
      <c r="B1821" s="75">
        <v>107</v>
      </c>
      <c r="C1821" s="75">
        <v>4.9785881042480504</v>
      </c>
      <c r="D1821" s="75">
        <v>-5.3388819694518999</v>
      </c>
      <c r="E1821" s="75">
        <v>133</v>
      </c>
      <c r="F1821" s="75">
        <v>7.3000000133903296</v>
      </c>
      <c r="G1821" s="75">
        <v>1691</v>
      </c>
    </row>
    <row r="1822" spans="2:7" x14ac:dyDescent="0.3">
      <c r="B1822" s="75">
        <v>108</v>
      </c>
      <c r="C1822" s="75">
        <v>3.4099917411804199</v>
      </c>
      <c r="D1822" s="75">
        <v>-3.6567685604095499</v>
      </c>
      <c r="E1822" s="75">
        <v>133</v>
      </c>
      <c r="F1822" s="75">
        <v>4.9999999979318401</v>
      </c>
      <c r="G1822" s="75">
        <v>1647</v>
      </c>
    </row>
    <row r="1823" spans="2:7" x14ac:dyDescent="0.3">
      <c r="B1823" s="75">
        <v>109</v>
      </c>
      <c r="C1823" s="75">
        <v>1.8413956165313701</v>
      </c>
      <c r="D1823" s="75">
        <v>-1.9746550321578999</v>
      </c>
      <c r="E1823" s="75">
        <v>133</v>
      </c>
      <c r="F1823" s="75">
        <v>2.7000000578902701</v>
      </c>
      <c r="G1823" s="75">
        <v>1630</v>
      </c>
    </row>
    <row r="1824" spans="2:7" x14ac:dyDescent="0.3">
      <c r="B1824" s="75">
        <v>110</v>
      </c>
      <c r="C1824" s="75">
        <v>0.272799342870712</v>
      </c>
      <c r="D1824" s="75">
        <v>-0.292541474103928</v>
      </c>
      <c r="E1824" s="75">
        <v>133</v>
      </c>
      <c r="F1824" s="75">
        <v>0.39999999442698903</v>
      </c>
      <c r="G1824" s="75">
        <v>1616</v>
      </c>
    </row>
    <row r="1825" spans="2:7" x14ac:dyDescent="0.3">
      <c r="B1825" s="75">
        <v>111</v>
      </c>
      <c r="C1825" s="75">
        <v>-1.2957968711853001</v>
      </c>
      <c r="D1825" s="75">
        <v>1.3895720243453999</v>
      </c>
      <c r="E1825" s="75">
        <v>133</v>
      </c>
      <c r="F1825" s="75">
        <v>-1.8999999847939399</v>
      </c>
      <c r="G1825" s="75">
        <v>1576</v>
      </c>
    </row>
    <row r="1826" spans="2:7" x14ac:dyDescent="0.3">
      <c r="B1826" s="75">
        <v>112</v>
      </c>
      <c r="C1826" s="75">
        <v>-2.8643929958343501</v>
      </c>
      <c r="D1826" s="75">
        <v>3.0716853141784699</v>
      </c>
      <c r="E1826" s="75">
        <v>133</v>
      </c>
      <c r="F1826" s="75">
        <v>-4.1999997504672004</v>
      </c>
      <c r="G1826" s="75">
        <v>1561</v>
      </c>
    </row>
    <row r="1827" spans="2:7" x14ac:dyDescent="0.3">
      <c r="B1827" s="75">
        <v>113</v>
      </c>
      <c r="C1827" s="75">
        <v>-4.4329891204834002</v>
      </c>
      <c r="D1827" s="75">
        <v>4.7537989616393999</v>
      </c>
      <c r="E1827" s="75">
        <v>133</v>
      </c>
      <c r="F1827" s="75">
        <v>-6.4999997776929197</v>
      </c>
      <c r="G1827" s="75">
        <v>1558</v>
      </c>
    </row>
    <row r="1828" spans="2:7" x14ac:dyDescent="0.3">
      <c r="B1828" s="75">
        <v>114</v>
      </c>
      <c r="C1828" s="75">
        <v>-6.0015854835510298</v>
      </c>
      <c r="D1828" s="75">
        <v>6.43591260910034</v>
      </c>
      <c r="E1828" s="75">
        <v>133</v>
      </c>
      <c r="F1828" s="75">
        <v>-8.7999999675197298</v>
      </c>
      <c r="G1828" s="75">
        <v>1538</v>
      </c>
    </row>
    <row r="1829" spans="2:7" x14ac:dyDescent="0.3">
      <c r="B1829" s="75">
        <v>115</v>
      </c>
      <c r="C1829" s="75">
        <v>-7.6383814811706499</v>
      </c>
      <c r="D1829" s="75">
        <v>8.19116115570068</v>
      </c>
      <c r="E1829" s="75">
        <v>133</v>
      </c>
      <c r="F1829" s="75">
        <v>-11.199999675471</v>
      </c>
      <c r="G1829" s="75">
        <v>1525</v>
      </c>
    </row>
    <row r="1830" spans="2:7" x14ac:dyDescent="0.3">
      <c r="B1830" s="75">
        <v>116</v>
      </c>
      <c r="C1830" s="75">
        <v>-9.2069778442382795</v>
      </c>
      <c r="D1830" s="75">
        <v>9.8732748031616193</v>
      </c>
      <c r="E1830" s="75">
        <v>133</v>
      </c>
      <c r="F1830" s="75">
        <v>-13.4999998652978</v>
      </c>
      <c r="G1830" s="75">
        <v>1509</v>
      </c>
    </row>
    <row r="1831" spans="2:7" x14ac:dyDescent="0.3">
      <c r="B1831" s="75">
        <v>117</v>
      </c>
      <c r="C1831" s="75">
        <v>-10.7755746841431</v>
      </c>
      <c r="D1831" s="75">
        <v>11.555388450622599</v>
      </c>
      <c r="E1831" s="75">
        <v>133</v>
      </c>
      <c r="F1831" s="75">
        <v>-15.8000003803268</v>
      </c>
      <c r="G1831" s="75">
        <v>1501</v>
      </c>
    </row>
    <row r="1832" spans="2:7" x14ac:dyDescent="0.3">
      <c r="B1832" s="75">
        <v>118</v>
      </c>
      <c r="C1832" s="75">
        <v>-12.3441705703735</v>
      </c>
      <c r="D1832" s="75">
        <v>13.2375020980835</v>
      </c>
      <c r="E1832" s="75">
        <v>133</v>
      </c>
      <c r="F1832" s="75">
        <v>-18.100000244951399</v>
      </c>
      <c r="G1832" s="75">
        <v>1494</v>
      </c>
    </row>
    <row r="1833" spans="2:7" x14ac:dyDescent="0.3">
      <c r="B1833" s="75">
        <v>119</v>
      </c>
      <c r="C1833" s="75">
        <v>-13.912766456604</v>
      </c>
      <c r="D1833" s="75">
        <v>14.919614791870099</v>
      </c>
      <c r="E1833" s="75">
        <v>133</v>
      </c>
      <c r="F1833" s="75">
        <v>-20.399999412102801</v>
      </c>
      <c r="G1833" s="75">
        <v>1489</v>
      </c>
    </row>
    <row r="1834" spans="2:7" x14ac:dyDescent="0.3">
      <c r="B1834" s="75">
        <v>120</v>
      </c>
      <c r="C1834" s="75">
        <v>-15.4813632965088</v>
      </c>
      <c r="D1834" s="75">
        <v>16.601730346679702</v>
      </c>
      <c r="E1834" s="75">
        <v>133</v>
      </c>
      <c r="F1834" s="75">
        <v>-22.7000013220783</v>
      </c>
      <c r="G1834" s="75">
        <v>1493</v>
      </c>
    </row>
    <row r="1835" spans="2:7" x14ac:dyDescent="0.3">
      <c r="B1835" s="75">
        <v>121</v>
      </c>
      <c r="C1835" s="75">
        <v>-17.0499591827393</v>
      </c>
      <c r="D1835" s="75">
        <v>18.283842086791999</v>
      </c>
      <c r="E1835" s="75">
        <v>133</v>
      </c>
      <c r="F1835" s="75">
        <v>-24.999999791756402</v>
      </c>
      <c r="G1835" s="75">
        <v>1487</v>
      </c>
    </row>
    <row r="1836" spans="2:7" x14ac:dyDescent="0.3">
      <c r="B1836" s="75">
        <v>122</v>
      </c>
      <c r="C1836" s="75">
        <v>-18.618555068969702</v>
      </c>
      <c r="D1836" s="75">
        <v>19.965955734252901</v>
      </c>
      <c r="E1836" s="75">
        <v>133</v>
      </c>
      <c r="F1836" s="75">
        <v>-27.2999996563811</v>
      </c>
      <c r="G1836" s="75">
        <v>1495</v>
      </c>
    </row>
    <row r="1837" spans="2:7" x14ac:dyDescent="0.3">
      <c r="B1837" s="75">
        <v>123</v>
      </c>
      <c r="C1837" s="75">
        <v>-20.187150955200199</v>
      </c>
      <c r="D1837" s="75">
        <v>21.648069381713899</v>
      </c>
      <c r="E1837" s="75">
        <v>133</v>
      </c>
      <c r="F1837" s="75">
        <v>-29.599999521005699</v>
      </c>
      <c r="G1837" s="75">
        <v>1511</v>
      </c>
    </row>
    <row r="1838" spans="2:7" x14ac:dyDescent="0.3">
      <c r="B1838" s="75">
        <v>124</v>
      </c>
      <c r="C1838" s="75">
        <v>-21.7557468414307</v>
      </c>
      <c r="D1838" s="75">
        <v>23.330183029174801</v>
      </c>
      <c r="E1838" s="75">
        <v>133</v>
      </c>
      <c r="F1838" s="75">
        <v>-31.899999385630299</v>
      </c>
      <c r="G1838" s="75">
        <v>1505</v>
      </c>
    </row>
    <row r="1839" spans="2:7" x14ac:dyDescent="0.3">
      <c r="B1839" s="75">
        <v>125</v>
      </c>
      <c r="C1839" s="75">
        <v>-23.324344635009801</v>
      </c>
      <c r="D1839" s="75">
        <v>25.0122966766357</v>
      </c>
      <c r="E1839" s="75">
        <v>133</v>
      </c>
      <c r="F1839" s="75">
        <v>-34.200000551063603</v>
      </c>
      <c r="G1839" s="75">
        <v>1508</v>
      </c>
    </row>
    <row r="1840" spans="2:7" x14ac:dyDescent="0.3">
      <c r="B1840" s="75">
        <v>126</v>
      </c>
      <c r="C1840" s="75">
        <v>-24.892940521240199</v>
      </c>
      <c r="D1840" s="75">
        <v>26.694410324096701</v>
      </c>
      <c r="E1840" s="75">
        <v>133</v>
      </c>
      <c r="F1840" s="75">
        <v>-36.500000415688298</v>
      </c>
      <c r="G1840" s="75">
        <v>1507</v>
      </c>
    </row>
    <row r="1841" spans="2:7" x14ac:dyDescent="0.3">
      <c r="B1841" s="75">
        <v>127</v>
      </c>
      <c r="C1841" s="75">
        <v>-26.4615364074707</v>
      </c>
      <c r="D1841" s="75">
        <v>28.376523971557599</v>
      </c>
      <c r="E1841" s="75">
        <v>133</v>
      </c>
      <c r="F1841" s="75">
        <v>-38.800000280312901</v>
      </c>
      <c r="G1841" s="75">
        <v>1513</v>
      </c>
    </row>
    <row r="1842" spans="2:7" x14ac:dyDescent="0.3">
      <c r="B1842" s="75">
        <v>128</v>
      </c>
      <c r="C1842" s="75">
        <v>-28.0301322937012</v>
      </c>
      <c r="D1842" s="75">
        <v>30.058635711669901</v>
      </c>
      <c r="E1842" s="75">
        <v>133</v>
      </c>
      <c r="F1842" s="75">
        <v>-41.099998749991101</v>
      </c>
      <c r="G1842" s="75">
        <v>1493</v>
      </c>
    </row>
    <row r="1843" spans="2:7" x14ac:dyDescent="0.3">
      <c r="B1843" s="75">
        <v>129</v>
      </c>
      <c r="C1843" s="75">
        <v>-29.666929244995099</v>
      </c>
      <c r="D1843" s="75">
        <v>31.813886642456101</v>
      </c>
      <c r="E1843" s="75">
        <v>133</v>
      </c>
      <c r="F1843" s="75">
        <v>-43.5000008520298</v>
      </c>
      <c r="G1843" s="75">
        <v>1495</v>
      </c>
    </row>
    <row r="1844" spans="2:7" x14ac:dyDescent="0.3">
      <c r="B1844" s="75">
        <v>143</v>
      </c>
      <c r="C1844" s="75">
        <v>18.420112609863299</v>
      </c>
      <c r="D1844" s="75">
        <v>-47.986034393310497</v>
      </c>
      <c r="E1844" s="75">
        <v>111</v>
      </c>
      <c r="F1844" s="75">
        <v>51.400000441206501</v>
      </c>
      <c r="G1844" s="75">
        <v>1736</v>
      </c>
    </row>
    <row r="1845" spans="2:7" x14ac:dyDescent="0.3">
      <c r="B1845" s="75">
        <v>144</v>
      </c>
      <c r="C1845" s="75">
        <v>17.5958652496338</v>
      </c>
      <c r="D1845" s="75">
        <v>-45.838798522949197</v>
      </c>
      <c r="E1845" s="75">
        <v>111</v>
      </c>
      <c r="F1845" s="75">
        <v>49.0999992251609</v>
      </c>
      <c r="G1845" s="75">
        <v>1744</v>
      </c>
    </row>
    <row r="1846" spans="2:7" x14ac:dyDescent="0.3">
      <c r="B1846" s="75">
        <v>145</v>
      </c>
      <c r="C1846" s="75">
        <v>16.771619796752901</v>
      </c>
      <c r="D1846" s="75">
        <v>-43.691562652587898</v>
      </c>
      <c r="E1846" s="75">
        <v>111</v>
      </c>
      <c r="F1846" s="75">
        <v>46.799998692647897</v>
      </c>
      <c r="G1846" s="75">
        <v>1765</v>
      </c>
    </row>
    <row r="1847" spans="2:7" x14ac:dyDescent="0.3">
      <c r="B1847" s="75">
        <v>146</v>
      </c>
      <c r="C1847" s="75">
        <v>15.9473733901978</v>
      </c>
      <c r="D1847" s="75">
        <v>-41.5443305969238</v>
      </c>
      <c r="E1847" s="75">
        <v>111</v>
      </c>
      <c r="F1847" s="75">
        <v>44.500001379695398</v>
      </c>
      <c r="G1847" s="75">
        <v>1766</v>
      </c>
    </row>
    <row r="1848" spans="2:7" x14ac:dyDescent="0.3">
      <c r="B1848" s="75">
        <v>147</v>
      </c>
      <c r="C1848" s="75">
        <v>14.263044357299799</v>
      </c>
      <c r="D1848" s="75">
        <v>-37.156501770019503</v>
      </c>
      <c r="E1848" s="75">
        <v>111</v>
      </c>
      <c r="F1848" s="75">
        <v>39.8000007301981</v>
      </c>
      <c r="G1848" s="75">
        <v>1764</v>
      </c>
    </row>
    <row r="1849" spans="2:7" x14ac:dyDescent="0.3">
      <c r="B1849" s="75">
        <v>148</v>
      </c>
      <c r="C1849" s="75">
        <v>13.4387979507446</v>
      </c>
      <c r="D1849" s="75">
        <v>-35.009265899658203</v>
      </c>
      <c r="E1849" s="75">
        <v>111</v>
      </c>
      <c r="F1849" s="75">
        <v>37.499999855918801</v>
      </c>
      <c r="G1849" s="75">
        <v>1715</v>
      </c>
    </row>
    <row r="1850" spans="2:7" x14ac:dyDescent="0.3">
      <c r="B1850" s="75">
        <v>149</v>
      </c>
      <c r="C1850" s="75">
        <v>12.614551544189499</v>
      </c>
      <c r="D1850" s="75">
        <v>-32.862030029296903</v>
      </c>
      <c r="E1850" s="75">
        <v>111</v>
      </c>
      <c r="F1850" s="75">
        <v>35.199999323405798</v>
      </c>
      <c r="G1850" s="75">
        <v>1751</v>
      </c>
    </row>
    <row r="1851" spans="2:7" x14ac:dyDescent="0.3">
      <c r="B1851" s="75">
        <v>150</v>
      </c>
      <c r="C1851" s="75">
        <v>11.790306091308601</v>
      </c>
      <c r="D1851" s="75">
        <v>-30.714797973632798</v>
      </c>
      <c r="E1851" s="75">
        <v>111</v>
      </c>
      <c r="F1851" s="75">
        <v>32.9000020104532</v>
      </c>
      <c r="G1851" s="75">
        <v>1761</v>
      </c>
    </row>
    <row r="1852" spans="2:7" x14ac:dyDescent="0.3">
      <c r="B1852" s="75">
        <v>151</v>
      </c>
      <c r="C1852" s="75">
        <v>10.9660596847534</v>
      </c>
      <c r="D1852" s="75">
        <v>-28.567562103271499</v>
      </c>
      <c r="E1852" s="75">
        <v>111</v>
      </c>
      <c r="F1852" s="75">
        <v>30.600001136174001</v>
      </c>
      <c r="G1852" s="75">
        <v>1763</v>
      </c>
    </row>
    <row r="1853" spans="2:7" x14ac:dyDescent="0.3">
      <c r="B1853" s="75">
        <v>152</v>
      </c>
      <c r="C1853" s="75">
        <v>10.141812324523899</v>
      </c>
      <c r="D1853" s="75">
        <v>-26.420326232910199</v>
      </c>
      <c r="E1853" s="75">
        <v>111</v>
      </c>
      <c r="F1853" s="75">
        <v>28.2999999201284</v>
      </c>
      <c r="G1853" s="75">
        <v>1758</v>
      </c>
    </row>
    <row r="1854" spans="2:7" x14ac:dyDescent="0.3">
      <c r="B1854" s="75">
        <v>153</v>
      </c>
      <c r="C1854" s="75">
        <v>9.31756687164307</v>
      </c>
      <c r="D1854" s="75">
        <v>-24.2730903625488</v>
      </c>
      <c r="E1854" s="75">
        <v>111</v>
      </c>
      <c r="F1854" s="75">
        <v>25.9999993876154</v>
      </c>
      <c r="G1854" s="75">
        <v>1743</v>
      </c>
    </row>
    <row r="1855" spans="2:7" x14ac:dyDescent="0.3">
      <c r="B1855" s="75">
        <v>154</v>
      </c>
      <c r="C1855" s="75">
        <v>8.4933204650878906</v>
      </c>
      <c r="D1855" s="75">
        <v>-22.125856399536101</v>
      </c>
      <c r="E1855" s="75">
        <v>111</v>
      </c>
      <c r="F1855" s="75">
        <v>23.700000293999501</v>
      </c>
      <c r="G1855" s="75">
        <v>1738</v>
      </c>
    </row>
    <row r="1856" spans="2:7" x14ac:dyDescent="0.3">
      <c r="B1856" s="75">
        <v>155</v>
      </c>
      <c r="C1856" s="75">
        <v>7.6690740585327104</v>
      </c>
      <c r="D1856" s="75">
        <v>-19.978620529174801</v>
      </c>
      <c r="E1856" s="75">
        <v>111</v>
      </c>
      <c r="F1856" s="75">
        <v>21.399999419720199</v>
      </c>
      <c r="G1856" s="75">
        <v>1732</v>
      </c>
    </row>
    <row r="1857" spans="2:7" x14ac:dyDescent="0.3">
      <c r="B1857" s="75">
        <v>156</v>
      </c>
      <c r="C1857" s="75">
        <v>6.8448281288146999</v>
      </c>
      <c r="D1857" s="75">
        <v>-17.831386566162099</v>
      </c>
      <c r="E1857" s="75">
        <v>111</v>
      </c>
      <c r="F1857" s="75">
        <v>19.100000496987398</v>
      </c>
      <c r="G1857" s="75">
        <v>1734</v>
      </c>
    </row>
    <row r="1858" spans="2:7" x14ac:dyDescent="0.3">
      <c r="B1858" s="75">
        <v>157</v>
      </c>
      <c r="C1858" s="75">
        <v>6.0205812454223597</v>
      </c>
      <c r="D1858" s="75">
        <v>-15.684150695800801</v>
      </c>
      <c r="E1858" s="75">
        <v>111</v>
      </c>
      <c r="F1858" s="75">
        <v>16.799999451824998</v>
      </c>
      <c r="G1858" s="75">
        <v>1723</v>
      </c>
    </row>
    <row r="1859" spans="2:7" x14ac:dyDescent="0.3">
      <c r="B1859" s="75">
        <v>158</v>
      </c>
      <c r="C1859" s="75">
        <v>5.1963353157043501</v>
      </c>
      <c r="D1859" s="75">
        <v>-13.5369157791138</v>
      </c>
      <c r="E1859" s="75">
        <v>111</v>
      </c>
      <c r="F1859" s="75">
        <v>14.499999638760499</v>
      </c>
      <c r="G1859" s="75">
        <v>1706</v>
      </c>
    </row>
    <row r="1860" spans="2:7" x14ac:dyDescent="0.3">
      <c r="B1860" s="75">
        <v>159</v>
      </c>
      <c r="C1860" s="75">
        <v>4.3720889091491699</v>
      </c>
      <c r="D1860" s="75">
        <v>-11.3896808624268</v>
      </c>
      <c r="E1860" s="75">
        <v>111</v>
      </c>
      <c r="F1860" s="75">
        <v>12.199999654812901</v>
      </c>
      <c r="G1860" s="75">
        <v>1665</v>
      </c>
    </row>
    <row r="1861" spans="2:7" x14ac:dyDescent="0.3">
      <c r="B1861" s="75">
        <v>160</v>
      </c>
      <c r="C1861" s="75">
        <v>3.5478425025939901</v>
      </c>
      <c r="D1861" s="75">
        <v>-9.2424459457397496</v>
      </c>
      <c r="E1861" s="75">
        <v>111</v>
      </c>
      <c r="F1861" s="75">
        <v>9.89999967086532</v>
      </c>
      <c r="G1861" s="75">
        <v>1677</v>
      </c>
    </row>
    <row r="1862" spans="2:7" x14ac:dyDescent="0.3">
      <c r="B1862" s="75">
        <v>161</v>
      </c>
      <c r="C1862" s="75">
        <v>2.6877596378326398</v>
      </c>
      <c r="D1862" s="75">
        <v>-7.00185298919678</v>
      </c>
      <c r="E1862" s="75">
        <v>111</v>
      </c>
      <c r="F1862" s="75">
        <v>7.4999998102057397</v>
      </c>
      <c r="G1862" s="75">
        <v>1679</v>
      </c>
    </row>
    <row r="1863" spans="2:7" x14ac:dyDescent="0.3">
      <c r="B1863" s="75">
        <v>162</v>
      </c>
      <c r="C1863" s="75">
        <v>1.86351323127747</v>
      </c>
      <c r="D1863" s="75">
        <v>-4.8546180725097701</v>
      </c>
      <c r="E1863" s="75">
        <v>111</v>
      </c>
      <c r="F1863" s="75">
        <v>5.1999998262581304</v>
      </c>
      <c r="G1863" s="75">
        <v>1601</v>
      </c>
    </row>
    <row r="1864" spans="2:7" x14ac:dyDescent="0.3">
      <c r="B1864" s="75">
        <v>163</v>
      </c>
      <c r="C1864" s="75">
        <v>1.03926706314087</v>
      </c>
      <c r="D1864" s="75">
        <v>-2.7073833942413299</v>
      </c>
      <c r="E1864" s="75">
        <v>111</v>
      </c>
      <c r="F1864" s="75">
        <v>2.9000001503350199</v>
      </c>
      <c r="G1864" s="75">
        <v>1629</v>
      </c>
    </row>
    <row r="1865" spans="2:7" x14ac:dyDescent="0.3">
      <c r="B1865" s="75">
        <v>164</v>
      </c>
      <c r="C1865" s="75">
        <v>0.21502077579498299</v>
      </c>
      <c r="D1865" s="75">
        <v>-0.56014829874038696</v>
      </c>
      <c r="E1865" s="75">
        <v>111</v>
      </c>
      <c r="F1865" s="75">
        <v>0.60000004217101999</v>
      </c>
      <c r="G1865" s="75">
        <v>1621</v>
      </c>
    </row>
    <row r="1866" spans="2:7" x14ac:dyDescent="0.3">
      <c r="B1866" s="75">
        <v>165</v>
      </c>
      <c r="C1866" s="75">
        <v>-0.60922551155090299</v>
      </c>
      <c r="D1866" s="75">
        <v>1.58708679676056</v>
      </c>
      <c r="E1866" s="75">
        <v>111</v>
      </c>
      <c r="F1866" s="75">
        <v>-1.7000000659929899</v>
      </c>
      <c r="G1866" s="75">
        <v>1574</v>
      </c>
    </row>
    <row r="1867" spans="2:7" x14ac:dyDescent="0.3">
      <c r="B1867" s="75">
        <v>166</v>
      </c>
      <c r="C1867" s="75">
        <v>-1.43347179889679</v>
      </c>
      <c r="D1867" s="75">
        <v>3.7343215942382799</v>
      </c>
      <c r="E1867" s="75">
        <v>111</v>
      </c>
      <c r="F1867" s="75">
        <v>-3.9999998959283398</v>
      </c>
      <c r="G1867" s="75">
        <v>1559</v>
      </c>
    </row>
    <row r="1868" spans="2:7" x14ac:dyDescent="0.3">
      <c r="B1868" s="75">
        <v>167</v>
      </c>
      <c r="C1868" s="75">
        <v>-2.2577180862426798</v>
      </c>
      <c r="D1868" s="75">
        <v>5.8815569877624503</v>
      </c>
      <c r="E1868" s="75">
        <v>111</v>
      </c>
      <c r="F1868" s="75">
        <v>-6.3000002823209904</v>
      </c>
      <c r="G1868" s="75">
        <v>1540</v>
      </c>
    </row>
    <row r="1869" spans="2:7" x14ac:dyDescent="0.3">
      <c r="B1869" s="75">
        <v>168</v>
      </c>
      <c r="C1869" s="75">
        <v>-3.0819644927978498</v>
      </c>
      <c r="D1869" s="75">
        <v>8.0287923812866193</v>
      </c>
      <c r="E1869" s="75">
        <v>111</v>
      </c>
      <c r="F1869" s="75">
        <v>-8.6000007114344399</v>
      </c>
      <c r="G1869" s="75">
        <v>1525</v>
      </c>
    </row>
    <row r="1870" spans="2:7" x14ac:dyDescent="0.3">
      <c r="B1870" s="75">
        <v>169</v>
      </c>
      <c r="C1870" s="75">
        <v>-3.90621042251587</v>
      </c>
      <c r="D1870" s="75">
        <v>10.1760263442993</v>
      </c>
      <c r="E1870" s="75">
        <v>111</v>
      </c>
      <c r="F1870" s="75">
        <v>-10.8999996341672</v>
      </c>
      <c r="G1870" s="75">
        <v>1517</v>
      </c>
    </row>
    <row r="1871" spans="2:7" x14ac:dyDescent="0.3">
      <c r="B1871" s="75">
        <v>170</v>
      </c>
      <c r="C1871" s="75">
        <v>-4.7304568290710396</v>
      </c>
      <c r="D1871" s="75">
        <v>12.3232612609863</v>
      </c>
      <c r="E1871" s="75">
        <v>111</v>
      </c>
      <c r="F1871" s="75">
        <v>-13.1999996181148</v>
      </c>
      <c r="G1871" s="75">
        <v>1506</v>
      </c>
    </row>
    <row r="1872" spans="2:7" x14ac:dyDescent="0.3">
      <c r="B1872" s="75">
        <v>171</v>
      </c>
      <c r="C1872" s="75">
        <v>-5.5547032356262198</v>
      </c>
      <c r="D1872" s="75">
        <v>14.470496177673301</v>
      </c>
      <c r="E1872" s="75">
        <v>111</v>
      </c>
      <c r="F1872" s="75">
        <v>-15.499999602062401</v>
      </c>
      <c r="G1872" s="75">
        <v>1481</v>
      </c>
    </row>
    <row r="1873" spans="2:7" x14ac:dyDescent="0.3">
      <c r="B1873" s="75">
        <v>172</v>
      </c>
      <c r="C1873" s="75">
        <v>-6.3789491653442401</v>
      </c>
      <c r="D1873" s="75">
        <v>16.617731094360401</v>
      </c>
      <c r="E1873" s="75">
        <v>111</v>
      </c>
      <c r="F1873" s="75">
        <v>-17.799999415126901</v>
      </c>
      <c r="G1873" s="75">
        <v>1465</v>
      </c>
    </row>
    <row r="1874" spans="2:7" x14ac:dyDescent="0.3">
      <c r="B1874" s="75">
        <v>173</v>
      </c>
      <c r="C1874" s="75">
        <v>-7.2031960487365696</v>
      </c>
      <c r="D1874" s="75">
        <v>18.764966964721701</v>
      </c>
      <c r="E1874" s="75">
        <v>111</v>
      </c>
      <c r="F1874" s="75">
        <v>-20.100000460289301</v>
      </c>
      <c r="G1874" s="75">
        <v>1468</v>
      </c>
    </row>
    <row r="1875" spans="2:7" x14ac:dyDescent="0.3">
      <c r="B1875" s="75">
        <v>174</v>
      </c>
      <c r="C1875" s="75">
        <v>-8.0274419784545898</v>
      </c>
      <c r="D1875" s="75">
        <v>20.9122009277344</v>
      </c>
      <c r="E1875" s="75">
        <v>111</v>
      </c>
      <c r="F1875" s="75">
        <v>-22.399999383022099</v>
      </c>
      <c r="G1875" s="75">
        <v>1465</v>
      </c>
    </row>
    <row r="1876" spans="2:7" x14ac:dyDescent="0.3">
      <c r="B1876" s="75">
        <v>175</v>
      </c>
      <c r="C1876" s="75">
        <v>-8.8875246047973597</v>
      </c>
      <c r="D1876" s="75">
        <v>23.152793884277301</v>
      </c>
      <c r="E1876" s="75">
        <v>111</v>
      </c>
      <c r="F1876" s="75">
        <v>-24.799999158240102</v>
      </c>
      <c r="G1876" s="75">
        <v>1454</v>
      </c>
    </row>
    <row r="1877" spans="2:7" x14ac:dyDescent="0.3">
      <c r="B1877" s="75">
        <v>176</v>
      </c>
      <c r="C1877" s="75">
        <v>-9.7117719650268608</v>
      </c>
      <c r="D1877" s="75">
        <v>25.3000297546387</v>
      </c>
      <c r="E1877" s="75">
        <v>111</v>
      </c>
      <c r="F1877" s="75">
        <v>-27.100000374285699</v>
      </c>
      <c r="G1877" s="75">
        <v>1448</v>
      </c>
    </row>
    <row r="1878" spans="2:7" x14ac:dyDescent="0.3">
      <c r="B1878" s="75">
        <v>177</v>
      </c>
      <c r="C1878" s="75">
        <v>-10.536017417907701</v>
      </c>
      <c r="D1878" s="75">
        <v>27.447263717651399</v>
      </c>
      <c r="E1878" s="75">
        <v>111</v>
      </c>
      <c r="F1878" s="75">
        <v>-29.399999126135299</v>
      </c>
      <c r="G1878" s="75">
        <v>1441</v>
      </c>
    </row>
    <row r="1879" spans="2:7" x14ac:dyDescent="0.3">
      <c r="B1879" s="75">
        <v>178</v>
      </c>
      <c r="C1879" s="75">
        <v>-11.3602638244629</v>
      </c>
      <c r="D1879" s="75">
        <v>29.594499588012699</v>
      </c>
      <c r="E1879" s="75">
        <v>111</v>
      </c>
      <c r="F1879" s="75">
        <v>-31.700000000414601</v>
      </c>
      <c r="G1879" s="75">
        <v>1441</v>
      </c>
    </row>
    <row r="1880" spans="2:7" x14ac:dyDescent="0.3">
      <c r="B1880" s="75">
        <v>179</v>
      </c>
      <c r="C1880" s="75">
        <v>-12.1845102310181</v>
      </c>
      <c r="D1880" s="75">
        <v>31.741733551025401</v>
      </c>
      <c r="E1880" s="75">
        <v>111</v>
      </c>
      <c r="F1880" s="75">
        <v>-33.9999990940305</v>
      </c>
      <c r="G1880" s="75">
        <v>1430</v>
      </c>
    </row>
    <row r="1881" spans="2:7" x14ac:dyDescent="0.3">
      <c r="B1881" s="75">
        <v>180</v>
      </c>
      <c r="C1881" s="75">
        <v>-13.0087566375732</v>
      </c>
      <c r="D1881" s="75">
        <v>33.888969421386697</v>
      </c>
      <c r="E1881" s="75">
        <v>111</v>
      </c>
      <c r="F1881" s="75">
        <v>-36.299999968309798</v>
      </c>
      <c r="G1881" s="75">
        <v>1434</v>
      </c>
    </row>
    <row r="1882" spans="2:7" x14ac:dyDescent="0.3">
      <c r="B1882" s="75">
        <v>181</v>
      </c>
      <c r="C1882" s="75">
        <v>-13.8330020904541</v>
      </c>
      <c r="D1882" s="75">
        <v>36.036201477050803</v>
      </c>
      <c r="E1882" s="75">
        <v>111</v>
      </c>
      <c r="F1882" s="75">
        <v>-38.599996939496101</v>
      </c>
      <c r="G1882" s="75">
        <v>1445</v>
      </c>
    </row>
    <row r="1883" spans="2:7" x14ac:dyDescent="0.3">
      <c r="B1883" s="75">
        <v>182</v>
      </c>
      <c r="C1883" s="75">
        <v>-14.657249450683601</v>
      </c>
      <c r="D1883" s="75">
        <v>38.183441162109403</v>
      </c>
      <c r="E1883" s="75">
        <v>111</v>
      </c>
      <c r="F1883" s="75">
        <v>-40.900001716868303</v>
      </c>
      <c r="G1883" s="75">
        <v>1464</v>
      </c>
    </row>
    <row r="1884" spans="2:7" x14ac:dyDescent="0.3">
      <c r="B1884" s="75">
        <v>183</v>
      </c>
      <c r="C1884" s="75">
        <v>-15.4814958572388</v>
      </c>
      <c r="D1884" s="75">
        <v>40.330677032470703</v>
      </c>
      <c r="E1884" s="75">
        <v>111</v>
      </c>
      <c r="F1884" s="75">
        <v>-43.200002591147602</v>
      </c>
      <c r="G1884" s="75">
        <v>1471</v>
      </c>
    </row>
    <row r="1885" spans="2:7" x14ac:dyDescent="0.3">
      <c r="B1885" s="75">
        <v>184</v>
      </c>
      <c r="C1885" s="75">
        <v>-16.305742263793899</v>
      </c>
      <c r="D1885" s="75">
        <v>42.477909088134801</v>
      </c>
      <c r="E1885" s="75">
        <v>111</v>
      </c>
      <c r="F1885" s="75">
        <v>-45.4999999041002</v>
      </c>
      <c r="G1885" s="75">
        <v>1442</v>
      </c>
    </row>
    <row r="1886" spans="2:7" x14ac:dyDescent="0.3">
      <c r="B1886" s="75">
        <v>185</v>
      </c>
      <c r="C1886" s="75">
        <v>-17.129987716674801</v>
      </c>
      <c r="D1886" s="75">
        <v>44.625144958496101</v>
      </c>
      <c r="E1886" s="75">
        <v>111</v>
      </c>
      <c r="F1886" s="75">
        <v>-47.800000436613203</v>
      </c>
      <c r="G1886" s="75">
        <v>1436</v>
      </c>
    </row>
    <row r="1887" spans="2:7" x14ac:dyDescent="0.3">
      <c r="B1887" s="75">
        <v>186</v>
      </c>
      <c r="C1887" s="75">
        <v>-17.9542331695557</v>
      </c>
      <c r="D1887" s="75">
        <v>46.772377014160199</v>
      </c>
      <c r="E1887" s="75">
        <v>111</v>
      </c>
      <c r="F1887" s="75">
        <v>-50.0999974077994</v>
      </c>
      <c r="G1887" s="75">
        <v>1434</v>
      </c>
    </row>
    <row r="1888" spans="2:7" x14ac:dyDescent="0.3">
      <c r="B1888" s="75">
        <v>187</v>
      </c>
      <c r="C1888" s="75">
        <v>-18.778480529785199</v>
      </c>
      <c r="D1888" s="75">
        <v>48.9196166992188</v>
      </c>
      <c r="E1888" s="75">
        <v>111</v>
      </c>
      <c r="F1888" s="75">
        <v>-52.400002185171701</v>
      </c>
      <c r="G1888" s="75">
        <v>1428</v>
      </c>
    </row>
    <row r="1889" spans="2:7" x14ac:dyDescent="0.3">
      <c r="B1889" s="75">
        <v>211</v>
      </c>
      <c r="C1889" s="75">
        <v>25.8899230957031</v>
      </c>
      <c r="D1889" s="75">
        <v>24.142742156982401</v>
      </c>
      <c r="E1889" s="75">
        <v>43</v>
      </c>
      <c r="F1889" s="75">
        <v>35.400001649151903</v>
      </c>
      <c r="G1889" s="75">
        <v>1558</v>
      </c>
    </row>
    <row r="1890" spans="2:7" x14ac:dyDescent="0.3">
      <c r="B1890" s="75">
        <v>212</v>
      </c>
      <c r="C1890" s="75">
        <v>24.207805633544901</v>
      </c>
      <c r="D1890" s="75">
        <v>22.574144363403299</v>
      </c>
      <c r="E1890" s="75">
        <v>43</v>
      </c>
      <c r="F1890" s="75">
        <v>33.0999976938256</v>
      </c>
      <c r="G1890" s="75">
        <v>1563</v>
      </c>
    </row>
    <row r="1891" spans="2:7" x14ac:dyDescent="0.3">
      <c r="B1891" s="75">
        <v>213</v>
      </c>
      <c r="C1891" s="75">
        <v>22.452558517456101</v>
      </c>
      <c r="D1891" s="75">
        <v>20.937349319458001</v>
      </c>
      <c r="E1891" s="75">
        <v>43</v>
      </c>
      <c r="F1891" s="75">
        <v>30.699999682488599</v>
      </c>
      <c r="G1891" s="75">
        <v>1581</v>
      </c>
    </row>
    <row r="1892" spans="2:7" x14ac:dyDescent="0.3">
      <c r="B1892" s="75">
        <v>214</v>
      </c>
      <c r="C1892" s="75">
        <v>20.843580245971701</v>
      </c>
      <c r="D1892" s="75">
        <v>19.436952590942401</v>
      </c>
      <c r="E1892" s="75">
        <v>43</v>
      </c>
      <c r="F1892" s="75">
        <v>28.4999993595228</v>
      </c>
      <c r="G1892" s="75">
        <v>1548</v>
      </c>
    </row>
    <row r="1893" spans="2:7" x14ac:dyDescent="0.3">
      <c r="B1893" s="75">
        <v>215</v>
      </c>
      <c r="C1893" s="75">
        <v>19.1614665985107</v>
      </c>
      <c r="D1893" s="75">
        <v>17.8683567047119</v>
      </c>
      <c r="E1893" s="75">
        <v>43</v>
      </c>
      <c r="F1893" s="75">
        <v>26.199999494898201</v>
      </c>
      <c r="G1893" s="75">
        <v>1572</v>
      </c>
    </row>
    <row r="1894" spans="2:7" x14ac:dyDescent="0.3">
      <c r="B1894" s="75">
        <v>216</v>
      </c>
      <c r="C1894" s="75">
        <v>17.479352951049801</v>
      </c>
      <c r="D1894" s="75">
        <v>16.299760818481399</v>
      </c>
      <c r="E1894" s="75">
        <v>43</v>
      </c>
      <c r="F1894" s="75">
        <v>23.899999630273602</v>
      </c>
      <c r="G1894" s="75">
        <v>1574</v>
      </c>
    </row>
    <row r="1895" spans="2:7" x14ac:dyDescent="0.3">
      <c r="B1895" s="75">
        <v>217</v>
      </c>
      <c r="C1895" s="75">
        <v>15.7972402572632</v>
      </c>
      <c r="D1895" s="75">
        <v>14.731164932251</v>
      </c>
      <c r="E1895" s="75">
        <v>43</v>
      </c>
      <c r="F1895" s="75">
        <v>21.6000004631222</v>
      </c>
      <c r="G1895" s="75">
        <v>1578</v>
      </c>
    </row>
    <row r="1896" spans="2:7" x14ac:dyDescent="0.3">
      <c r="B1896" s="75">
        <v>218</v>
      </c>
      <c r="C1896" s="75">
        <v>14.115125656127899</v>
      </c>
      <c r="D1896" s="75">
        <v>13.1625680923462</v>
      </c>
      <c r="E1896" s="75">
        <v>43</v>
      </c>
      <c r="F1896" s="75">
        <v>19.299999250620001</v>
      </c>
      <c r="G1896" s="75">
        <v>1576</v>
      </c>
    </row>
    <row r="1897" spans="2:7" x14ac:dyDescent="0.3">
      <c r="B1897" s="75">
        <v>219</v>
      </c>
      <c r="C1897" s="75">
        <v>12.4330129623413</v>
      </c>
      <c r="D1897" s="75">
        <v>11.5939722061157</v>
      </c>
      <c r="E1897" s="75">
        <v>43</v>
      </c>
      <c r="F1897" s="75">
        <v>17.000000083468599</v>
      </c>
      <c r="G1897" s="75">
        <v>1583</v>
      </c>
    </row>
    <row r="1898" spans="2:7" x14ac:dyDescent="0.3">
      <c r="B1898" s="75">
        <v>220</v>
      </c>
      <c r="C1898" s="75">
        <v>10.7508993148804</v>
      </c>
      <c r="D1898" s="75">
        <v>10.0253753662109</v>
      </c>
      <c r="E1898" s="75">
        <v>43</v>
      </c>
      <c r="F1898" s="75">
        <v>14.699999568439599</v>
      </c>
      <c r="G1898" s="75">
        <v>1584</v>
      </c>
    </row>
    <row r="1899" spans="2:7" x14ac:dyDescent="0.3">
      <c r="B1899" s="75">
        <v>221</v>
      </c>
      <c r="C1899" s="75">
        <v>9.06878566741943</v>
      </c>
      <c r="D1899" s="75">
        <v>8.4567794799804705</v>
      </c>
      <c r="E1899" s="75">
        <v>43</v>
      </c>
      <c r="F1899" s="75">
        <v>12.399999703815</v>
      </c>
      <c r="G1899" s="75">
        <v>1566</v>
      </c>
    </row>
    <row r="1900" spans="2:7" x14ac:dyDescent="0.3">
      <c r="B1900" s="75">
        <v>222</v>
      </c>
      <c r="C1900" s="75">
        <v>7.31353712081909</v>
      </c>
      <c r="D1900" s="75">
        <v>6.8199834823608398</v>
      </c>
      <c r="E1900" s="75">
        <v>43</v>
      </c>
      <c r="F1900" s="75">
        <v>9.9999999958636696</v>
      </c>
      <c r="G1900" s="75">
        <v>1568</v>
      </c>
    </row>
    <row r="1901" spans="2:7" x14ac:dyDescent="0.3">
      <c r="B1901" s="75">
        <v>223</v>
      </c>
      <c r="C1901" s="75">
        <v>5.7045588493347203</v>
      </c>
      <c r="D1901" s="75">
        <v>5.3195872306823704</v>
      </c>
      <c r="E1901" s="75">
        <v>43</v>
      </c>
      <c r="F1901" s="75">
        <v>7.7999999981001302</v>
      </c>
      <c r="G1901" s="75">
        <v>1577</v>
      </c>
    </row>
    <row r="1902" spans="2:7" x14ac:dyDescent="0.3">
      <c r="B1902" s="75">
        <v>224</v>
      </c>
      <c r="C1902" s="75">
        <v>3.9493100643157999</v>
      </c>
      <c r="D1902" s="75">
        <v>3.6827912330627401</v>
      </c>
      <c r="E1902" s="75">
        <v>43</v>
      </c>
      <c r="F1902" s="75">
        <v>5.4000001157805402</v>
      </c>
      <c r="G1902" s="75">
        <v>1587</v>
      </c>
    </row>
    <row r="1903" spans="2:7" x14ac:dyDescent="0.3">
      <c r="B1903" s="75">
        <v>225</v>
      </c>
      <c r="C1903" s="75">
        <v>2.1940610408782999</v>
      </c>
      <c r="D1903" s="75">
        <v>2.0459949970245401</v>
      </c>
      <c r="E1903" s="75">
        <v>43</v>
      </c>
      <c r="F1903" s="75">
        <v>2.99999989649156</v>
      </c>
      <c r="G1903" s="75">
        <v>1606</v>
      </c>
    </row>
    <row r="1904" spans="2:7" x14ac:dyDescent="0.3">
      <c r="B1904" s="75">
        <v>226</v>
      </c>
      <c r="C1904" s="75">
        <v>0.51194757223129295</v>
      </c>
      <c r="D1904" s="75">
        <v>0.477398842573166</v>
      </c>
      <c r="E1904" s="75">
        <v>43</v>
      </c>
      <c r="F1904" s="75">
        <v>0.69999997971693795</v>
      </c>
      <c r="G1904" s="75">
        <v>1593</v>
      </c>
    </row>
    <row r="1905" spans="2:7" x14ac:dyDescent="0.3">
      <c r="B1905" s="75">
        <v>227</v>
      </c>
      <c r="C1905" s="75">
        <v>-1.0970305204391499</v>
      </c>
      <c r="D1905" s="75">
        <v>-1.0229974985122701</v>
      </c>
      <c r="E1905" s="75">
        <v>43</v>
      </c>
      <c r="F1905" s="75">
        <v>-1.49999994824578</v>
      </c>
      <c r="G1905" s="75">
        <v>1584</v>
      </c>
    </row>
    <row r="1906" spans="2:7" x14ac:dyDescent="0.3">
      <c r="B1906" s="75">
        <v>228</v>
      </c>
      <c r="C1906" s="75">
        <v>-2.7791440486907999</v>
      </c>
      <c r="D1906" s="75">
        <v>-2.5915937423706099</v>
      </c>
      <c r="E1906" s="75">
        <v>43</v>
      </c>
      <c r="F1906" s="75">
        <v>-3.7999999695878901</v>
      </c>
      <c r="G1906" s="75">
        <v>1595</v>
      </c>
    </row>
    <row r="1907" spans="2:7" x14ac:dyDescent="0.3">
      <c r="B1907" s="75">
        <v>229</v>
      </c>
      <c r="C1907" s="75">
        <v>-4.4612574577331499</v>
      </c>
      <c r="D1907" s="75">
        <v>-4.1601901054382298</v>
      </c>
      <c r="E1907" s="75">
        <v>43</v>
      </c>
      <c r="F1907" s="75">
        <v>-6.09999998504638</v>
      </c>
      <c r="G1907" s="75">
        <v>1617</v>
      </c>
    </row>
    <row r="1908" spans="2:7" x14ac:dyDescent="0.3">
      <c r="B1908" s="75">
        <v>230</v>
      </c>
      <c r="C1908" s="75">
        <v>-6.0702357292175302</v>
      </c>
      <c r="D1908" s="75">
        <v>-5.6605863571167001</v>
      </c>
      <c r="E1908" s="75">
        <v>43</v>
      </c>
      <c r="F1908" s="75">
        <v>-8.2999999828099291</v>
      </c>
      <c r="G1908" s="75">
        <v>1552</v>
      </c>
    </row>
    <row r="1909" spans="2:7" x14ac:dyDescent="0.3">
      <c r="B1909" s="75">
        <v>231</v>
      </c>
      <c r="C1909" s="75">
        <v>-7.8254842758178702</v>
      </c>
      <c r="D1909" s="75">
        <v>-7.2973823547363299</v>
      </c>
      <c r="E1909" s="75">
        <v>43</v>
      </c>
      <c r="F1909" s="75">
        <v>-10.699999690761199</v>
      </c>
      <c r="G1909" s="75">
        <v>1597</v>
      </c>
    </row>
    <row r="1910" spans="2:7" x14ac:dyDescent="0.3">
      <c r="B1910" s="75">
        <v>232</v>
      </c>
      <c r="C1910" s="75">
        <v>-9.5075979232788104</v>
      </c>
      <c r="D1910" s="75">
        <v>-8.8659782409668004</v>
      </c>
      <c r="E1910" s="75">
        <v>43</v>
      </c>
      <c r="F1910" s="75">
        <v>-12.9999995553859</v>
      </c>
      <c r="G1910" s="75">
        <v>1615</v>
      </c>
    </row>
    <row r="1911" spans="2:7" x14ac:dyDescent="0.3">
      <c r="B1911" s="75">
        <v>233</v>
      </c>
      <c r="C1911" s="75">
        <v>-11.1897115707397</v>
      </c>
      <c r="D1911" s="75">
        <v>-10.4345750808716</v>
      </c>
      <c r="E1911" s="75">
        <v>43</v>
      </c>
      <c r="F1911" s="75">
        <v>-15.3000000704148</v>
      </c>
      <c r="G1911" s="75">
        <v>1626</v>
      </c>
    </row>
    <row r="1912" spans="2:7" x14ac:dyDescent="0.3">
      <c r="B1912" s="75">
        <v>234</v>
      </c>
      <c r="C1912" s="75">
        <v>-12.8718252182007</v>
      </c>
      <c r="D1912" s="75">
        <v>-12.003170967102101</v>
      </c>
      <c r="E1912" s="75">
        <v>43</v>
      </c>
      <c r="F1912" s="75">
        <v>-17.599999935039399</v>
      </c>
      <c r="G1912" s="75">
        <v>1626</v>
      </c>
    </row>
    <row r="1913" spans="2:7" x14ac:dyDescent="0.3">
      <c r="B1913" s="75">
        <v>235</v>
      </c>
      <c r="C1913" s="75">
        <v>-14.553937911987299</v>
      </c>
      <c r="D1913" s="75">
        <v>-13.5717668533325</v>
      </c>
      <c r="E1913" s="75">
        <v>43</v>
      </c>
      <c r="F1913" s="75">
        <v>-19.8999991021909</v>
      </c>
      <c r="G1913" s="75">
        <v>1586</v>
      </c>
    </row>
    <row r="1914" spans="2:7" x14ac:dyDescent="0.3">
      <c r="B1914" s="75">
        <v>236</v>
      </c>
      <c r="C1914" s="75">
        <v>-16.2360534667969</v>
      </c>
      <c r="D1914" s="75">
        <v>-15.140363693237299</v>
      </c>
      <c r="E1914" s="75">
        <v>43</v>
      </c>
      <c r="F1914" s="75">
        <v>-22.2000010121663</v>
      </c>
      <c r="G1914" s="75">
        <v>1624</v>
      </c>
    </row>
    <row r="1915" spans="2:7" x14ac:dyDescent="0.3">
      <c r="B1915" s="75">
        <v>237</v>
      </c>
      <c r="C1915" s="75">
        <v>-23.110776901245099</v>
      </c>
      <c r="D1915" s="75">
        <v>-21.551149368286101</v>
      </c>
      <c r="E1915" s="75">
        <v>43</v>
      </c>
      <c r="F1915" s="75">
        <v>-31.6000007606536</v>
      </c>
      <c r="G1915" s="75">
        <v>1600</v>
      </c>
    </row>
    <row r="1916" spans="2:7" x14ac:dyDescent="0.3">
      <c r="B1916" s="75">
        <v>238</v>
      </c>
      <c r="C1916" s="75">
        <v>-24.719755172729499</v>
      </c>
      <c r="D1916" s="75">
        <v>-23.0515441894531</v>
      </c>
      <c r="E1916" s="75">
        <v>43</v>
      </c>
      <c r="F1916" s="75">
        <v>-33.799999782810602</v>
      </c>
      <c r="G1916" s="75">
        <v>1585</v>
      </c>
    </row>
    <row r="1917" spans="2:7" x14ac:dyDescent="0.3">
      <c r="B1917" s="75">
        <v>242</v>
      </c>
      <c r="C1917" s="75">
        <v>1.97595822811127</v>
      </c>
      <c r="D1917" s="75">
        <v>-45.256885528564503</v>
      </c>
      <c r="E1917" s="75">
        <v>92.5</v>
      </c>
      <c r="F1917" s="75">
        <v>45.300001089015701</v>
      </c>
      <c r="G1917" s="75">
        <v>1738</v>
      </c>
    </row>
    <row r="1918" spans="2:7" x14ac:dyDescent="0.3">
      <c r="B1918" s="75">
        <v>243</v>
      </c>
      <c r="C1918" s="75">
        <v>1.7753090858459499</v>
      </c>
      <c r="D1918" s="75">
        <v>-40.661262512207003</v>
      </c>
      <c r="E1918" s="75">
        <v>92.5</v>
      </c>
      <c r="F1918" s="75">
        <v>40.699999894802197</v>
      </c>
      <c r="G1918" s="75">
        <v>1690</v>
      </c>
    </row>
    <row r="1919" spans="2:7" x14ac:dyDescent="0.3">
      <c r="B1919" s="75">
        <v>244</v>
      </c>
      <c r="C1919" s="75">
        <v>1.6749845743179299</v>
      </c>
      <c r="D1919" s="75">
        <v>-38.363452911377003</v>
      </c>
      <c r="E1919" s="75">
        <v>92.5</v>
      </c>
      <c r="F1919" s="75">
        <v>38.400001205828602</v>
      </c>
      <c r="G1919" s="75">
        <v>1729</v>
      </c>
    </row>
    <row r="1920" spans="2:7" x14ac:dyDescent="0.3">
      <c r="B1920" s="75">
        <v>245</v>
      </c>
      <c r="C1920" s="75">
        <v>1.5746598243713399</v>
      </c>
      <c r="D1920" s="75">
        <v>-36.065639495849602</v>
      </c>
      <c r="E1920" s="75">
        <v>92.5</v>
      </c>
      <c r="F1920" s="75">
        <v>36.099998695388798</v>
      </c>
      <c r="G1920" s="75">
        <v>1719</v>
      </c>
    </row>
    <row r="1921" spans="2:7" x14ac:dyDescent="0.3">
      <c r="B1921" s="75">
        <v>246</v>
      </c>
      <c r="C1921" s="75">
        <v>1.4743353128433201</v>
      </c>
      <c r="D1921" s="75">
        <v>-33.767829895019503</v>
      </c>
      <c r="E1921" s="75">
        <v>92.5</v>
      </c>
      <c r="F1921" s="75">
        <v>33.800000006415303</v>
      </c>
      <c r="G1921" s="75">
        <v>1702</v>
      </c>
    </row>
    <row r="1922" spans="2:7" x14ac:dyDescent="0.3">
      <c r="B1922" s="75">
        <v>247</v>
      </c>
      <c r="C1922" s="75">
        <v>1.3740106821060201</v>
      </c>
      <c r="D1922" s="75">
        <v>-31.470018386840799</v>
      </c>
      <c r="E1922" s="75">
        <v>92.5</v>
      </c>
      <c r="F1922" s="75">
        <v>31.4999994067086</v>
      </c>
      <c r="G1922" s="75">
        <v>1754</v>
      </c>
    </row>
    <row r="1923" spans="2:7" x14ac:dyDescent="0.3">
      <c r="B1923" s="75">
        <v>248</v>
      </c>
      <c r="C1923" s="75">
        <v>1.273686170578</v>
      </c>
      <c r="D1923" s="75">
        <v>-29.1722087860107</v>
      </c>
      <c r="E1923" s="75">
        <v>92.5</v>
      </c>
      <c r="F1923" s="75">
        <v>29.200000717735001</v>
      </c>
      <c r="G1923" s="75">
        <v>1741</v>
      </c>
    </row>
    <row r="1924" spans="2:7" x14ac:dyDescent="0.3">
      <c r="B1924" s="75">
        <v>249</v>
      </c>
      <c r="C1924" s="75">
        <v>1.1733615398407</v>
      </c>
      <c r="D1924" s="75">
        <v>-26.874397277831999</v>
      </c>
      <c r="E1924" s="75">
        <v>92.5</v>
      </c>
      <c r="F1924" s="75">
        <v>26.900000118028299</v>
      </c>
      <c r="G1924" s="75">
        <v>1736</v>
      </c>
    </row>
    <row r="1925" spans="2:7" x14ac:dyDescent="0.3">
      <c r="B1925" s="75">
        <v>250</v>
      </c>
      <c r="C1925" s="75">
        <v>1.07303690910339</v>
      </c>
      <c r="D1925" s="75">
        <v>-24.576585769653299</v>
      </c>
      <c r="E1925" s="75">
        <v>92.5</v>
      </c>
      <c r="F1925" s="75">
        <v>24.599999518321599</v>
      </c>
      <c r="G1925" s="75">
        <v>1731</v>
      </c>
    </row>
    <row r="1926" spans="2:7" x14ac:dyDescent="0.3">
      <c r="B1926" s="75">
        <v>251</v>
      </c>
      <c r="C1926" s="75">
        <v>0.97271227836608898</v>
      </c>
      <c r="D1926" s="75">
        <v>-22.278774261474599</v>
      </c>
      <c r="E1926" s="75">
        <v>92.5</v>
      </c>
      <c r="F1926" s="75">
        <v>22.2999989186149</v>
      </c>
      <c r="G1926" s="75">
        <v>1725</v>
      </c>
    </row>
    <row r="1927" spans="2:7" x14ac:dyDescent="0.3">
      <c r="B1927" s="75">
        <v>252</v>
      </c>
      <c r="C1927" s="75">
        <v>0.87238776683807395</v>
      </c>
      <c r="D1927" s="75">
        <v>-19.980964660644499</v>
      </c>
      <c r="E1927" s="75">
        <v>92.5</v>
      </c>
      <c r="F1927" s="75">
        <v>20.000000229641401</v>
      </c>
      <c r="G1927" s="75">
        <v>1710</v>
      </c>
    </row>
    <row r="1928" spans="2:7" x14ac:dyDescent="0.3">
      <c r="B1928" s="75">
        <v>253</v>
      </c>
      <c r="C1928" s="75">
        <v>0.76770120859146096</v>
      </c>
      <c r="D1928" s="75">
        <v>-17.583248138427699</v>
      </c>
      <c r="E1928" s="75">
        <v>92.5</v>
      </c>
      <c r="F1928" s="75">
        <v>17.599999438727099</v>
      </c>
      <c r="G1928" s="75">
        <v>1673</v>
      </c>
    </row>
    <row r="1929" spans="2:7" x14ac:dyDescent="0.3">
      <c r="B1929" s="75">
        <v>254</v>
      </c>
      <c r="C1929" s="75">
        <v>0.66737663745880105</v>
      </c>
      <c r="D1929" s="75">
        <v>-15.285437583923301</v>
      </c>
      <c r="E1929" s="75">
        <v>92.5</v>
      </c>
      <c r="F1929" s="75">
        <v>15.299999794387</v>
      </c>
      <c r="G1929" s="75">
        <v>1669</v>
      </c>
    </row>
    <row r="1930" spans="2:7" x14ac:dyDescent="0.3">
      <c r="B1930" s="75">
        <v>255</v>
      </c>
      <c r="C1930" s="75">
        <v>0.56705200672149703</v>
      </c>
      <c r="D1930" s="75">
        <v>-12.987627029418899</v>
      </c>
      <c r="E1930" s="75">
        <v>92.5</v>
      </c>
      <c r="F1930" s="75">
        <v>13.000000147446899</v>
      </c>
      <c r="G1930" s="75">
        <v>1641</v>
      </c>
    </row>
    <row r="1931" spans="2:7" x14ac:dyDescent="0.3">
      <c r="B1931" s="75">
        <v>256</v>
      </c>
      <c r="C1931" s="75">
        <v>0.466727435588837</v>
      </c>
      <c r="D1931" s="75">
        <v>-10.689816474914601</v>
      </c>
      <c r="E1931" s="75">
        <v>92.5</v>
      </c>
      <c r="F1931" s="75">
        <v>10.6999995503402</v>
      </c>
      <c r="G1931" s="75">
        <v>1675</v>
      </c>
    </row>
    <row r="1932" spans="2:7" x14ac:dyDescent="0.3">
      <c r="B1932" s="75">
        <v>257</v>
      </c>
      <c r="C1932" s="75">
        <v>0.36640283465385398</v>
      </c>
      <c r="D1932" s="75">
        <v>-8.3920049667358398</v>
      </c>
      <c r="E1932" s="75">
        <v>92.5</v>
      </c>
      <c r="F1932" s="75">
        <v>8.3999999047000795</v>
      </c>
      <c r="G1932" s="75">
        <v>1681</v>
      </c>
    </row>
    <row r="1933" spans="2:7" x14ac:dyDescent="0.3">
      <c r="B1933" s="75">
        <v>258</v>
      </c>
      <c r="C1933" s="75">
        <v>0.26607826352119401</v>
      </c>
      <c r="D1933" s="75">
        <v>-6.0941939353942898</v>
      </c>
      <c r="E1933" s="75">
        <v>92.5</v>
      </c>
      <c r="F1933" s="75">
        <v>6.0999997839766298</v>
      </c>
      <c r="G1933" s="75">
        <v>1645</v>
      </c>
    </row>
    <row r="1934" spans="2:7" x14ac:dyDescent="0.3">
      <c r="B1934" s="75">
        <v>259</v>
      </c>
      <c r="C1934" s="75">
        <v>0.16575366258621199</v>
      </c>
      <c r="D1934" s="75">
        <v>-3.7963831424713099</v>
      </c>
      <c r="E1934" s="75">
        <v>92.5</v>
      </c>
      <c r="F1934" s="75">
        <v>3.7999999001448801</v>
      </c>
      <c r="G1934" s="75">
        <v>1594</v>
      </c>
    </row>
    <row r="1935" spans="2:7" x14ac:dyDescent="0.3">
      <c r="B1935" s="75">
        <v>260</v>
      </c>
      <c r="C1935" s="75">
        <v>6.5429084002971594E-2</v>
      </c>
      <c r="D1935" s="75">
        <v>-1.4985723495483401</v>
      </c>
      <c r="E1935" s="75">
        <v>92.5</v>
      </c>
      <c r="F1935" s="75">
        <v>1.5000000172881001</v>
      </c>
      <c r="G1935" s="75">
        <v>1583</v>
      </c>
    </row>
    <row r="1936" spans="2:7" x14ac:dyDescent="0.3">
      <c r="B1936" s="75">
        <v>261</v>
      </c>
      <c r="C1936" s="75">
        <v>-3.4895509481430102E-2</v>
      </c>
      <c r="D1936" s="75">
        <v>0.79923856258392301</v>
      </c>
      <c r="E1936" s="75">
        <v>92.5</v>
      </c>
      <c r="F1936" s="75">
        <v>-0.79999998531449001</v>
      </c>
      <c r="G1936" s="75">
        <v>1599</v>
      </c>
    </row>
    <row r="1937" spans="2:7" x14ac:dyDescent="0.3">
      <c r="B1937" s="75">
        <v>262</v>
      </c>
      <c r="C1937" s="75">
        <v>-0.13522009551525099</v>
      </c>
      <c r="D1937" s="75">
        <v>3.0970494747161901</v>
      </c>
      <c r="E1937" s="75">
        <v>92.5</v>
      </c>
      <c r="F1937" s="75">
        <v>-3.0999999875920898</v>
      </c>
      <c r="G1937" s="75">
        <v>1578</v>
      </c>
    </row>
    <row r="1938" spans="2:7" x14ac:dyDescent="0.3">
      <c r="B1938" s="75">
        <v>263</v>
      </c>
      <c r="C1938" s="75">
        <v>-0.23554469645023299</v>
      </c>
      <c r="D1938" s="75">
        <v>5.3948602676391602</v>
      </c>
      <c r="E1938" s="75">
        <v>92.5</v>
      </c>
      <c r="F1938" s="75">
        <v>-5.39999987142384</v>
      </c>
      <c r="G1938" s="75">
        <v>1548</v>
      </c>
    </row>
    <row r="1939" spans="2:7" x14ac:dyDescent="0.3">
      <c r="B1939" s="75">
        <v>264</v>
      </c>
      <c r="C1939" s="75">
        <v>-0.33586928248405501</v>
      </c>
      <c r="D1939" s="75">
        <v>7.6926712989807102</v>
      </c>
      <c r="E1939" s="75">
        <v>92.5</v>
      </c>
      <c r="F1939" s="75">
        <v>-7.6999999927972702</v>
      </c>
      <c r="G1939" s="75">
        <v>1543</v>
      </c>
    </row>
    <row r="1940" spans="2:7" x14ac:dyDescent="0.3">
      <c r="B1940" s="75">
        <v>265</v>
      </c>
      <c r="C1940" s="75">
        <v>-0.43619388341903698</v>
      </c>
      <c r="D1940" s="75">
        <v>9.9904823303222692</v>
      </c>
      <c r="E1940" s="75">
        <v>92.5</v>
      </c>
      <c r="F1940" s="75">
        <v>-10.000000114820701</v>
      </c>
      <c r="G1940" s="75">
        <v>1537</v>
      </c>
    </row>
    <row r="1941" spans="2:7" x14ac:dyDescent="0.3">
      <c r="B1941" s="75">
        <v>266</v>
      </c>
      <c r="C1941" s="75">
        <v>-0.536518454551697</v>
      </c>
      <c r="D1941" s="75">
        <v>12.288292884826699</v>
      </c>
      <c r="E1941" s="75">
        <v>92.5</v>
      </c>
      <c r="F1941" s="75">
        <v>-12.2999997591608</v>
      </c>
      <c r="G1941" s="75">
        <v>1543</v>
      </c>
    </row>
    <row r="1942" spans="2:7" x14ac:dyDescent="0.3">
      <c r="B1942" s="75">
        <v>267</v>
      </c>
      <c r="C1942" s="75">
        <v>-0.63684308528900102</v>
      </c>
      <c r="D1942" s="75">
        <v>14.5861043930054</v>
      </c>
      <c r="E1942" s="75">
        <v>92.5</v>
      </c>
      <c r="F1942" s="75">
        <v>-14.600000358867501</v>
      </c>
      <c r="G1942" s="75">
        <v>1519</v>
      </c>
    </row>
    <row r="1943" spans="2:7" x14ac:dyDescent="0.3">
      <c r="B1943" s="75">
        <v>268</v>
      </c>
      <c r="C1943" s="75">
        <v>-0.74152958393096902</v>
      </c>
      <c r="D1943" s="75">
        <v>16.983819961547901</v>
      </c>
      <c r="E1943" s="75">
        <v>92.5</v>
      </c>
      <c r="F1943" s="75">
        <v>-17.0000001944152</v>
      </c>
      <c r="G1943" s="75">
        <v>1500</v>
      </c>
    </row>
    <row r="1944" spans="2:7" x14ac:dyDescent="0.3">
      <c r="B1944" s="75">
        <v>269</v>
      </c>
      <c r="C1944" s="75">
        <v>-0.84185415506362904</v>
      </c>
      <c r="D1944" s="75">
        <v>19.281629562377901</v>
      </c>
      <c r="E1944" s="75">
        <v>92.5</v>
      </c>
      <c r="F1944" s="75">
        <v>-19.2999988859887</v>
      </c>
      <c r="G1944" s="75">
        <v>1488</v>
      </c>
    </row>
    <row r="1945" spans="2:7" x14ac:dyDescent="0.3">
      <c r="B1945" s="75">
        <v>270</v>
      </c>
      <c r="C1945" s="75">
        <v>-0.94217878580093395</v>
      </c>
      <c r="D1945" s="75">
        <v>21.579441070556602</v>
      </c>
      <c r="E1945" s="75">
        <v>92.5</v>
      </c>
      <c r="F1945" s="75">
        <v>-21.599999485695399</v>
      </c>
      <c r="G1945" s="75">
        <v>1486</v>
      </c>
    </row>
    <row r="1946" spans="2:7" x14ac:dyDescent="0.3">
      <c r="B1946" s="75">
        <v>271</v>
      </c>
      <c r="C1946" s="75">
        <v>-1.04250335693359</v>
      </c>
      <c r="D1946" s="75">
        <v>23.877252578735401</v>
      </c>
      <c r="E1946" s="75">
        <v>92.5</v>
      </c>
      <c r="F1946" s="75">
        <v>-23.900000082802102</v>
      </c>
      <c r="G1946" s="75">
        <v>1483</v>
      </c>
    </row>
    <row r="1947" spans="2:7" x14ac:dyDescent="0.3">
      <c r="B1947" s="75">
        <v>272</v>
      </c>
      <c r="C1947" s="75">
        <v>-1.1428279876709</v>
      </c>
      <c r="D1947" s="75">
        <v>26.175064086914102</v>
      </c>
      <c r="E1947" s="75">
        <v>92.5</v>
      </c>
      <c r="F1947" s="75">
        <v>-26.200000682508801</v>
      </c>
      <c r="G1947" s="75">
        <v>1481</v>
      </c>
    </row>
    <row r="1948" spans="2:7" x14ac:dyDescent="0.3">
      <c r="B1948" s="75">
        <v>273</v>
      </c>
      <c r="C1948" s="75">
        <v>-1.24315249919891</v>
      </c>
      <c r="D1948" s="75">
        <v>28.472873687744102</v>
      </c>
      <c r="E1948" s="75">
        <v>92.5</v>
      </c>
      <c r="F1948" s="75">
        <v>-28.499999371482399</v>
      </c>
      <c r="G1948" s="75">
        <v>1485</v>
      </c>
    </row>
    <row r="1949" spans="2:7" x14ac:dyDescent="0.3">
      <c r="B1949" s="75">
        <v>274</v>
      </c>
      <c r="C1949" s="75">
        <v>-1.34347712993622</v>
      </c>
      <c r="D1949" s="75">
        <v>30.770685195922901</v>
      </c>
      <c r="E1949" s="75">
        <v>92.5</v>
      </c>
      <c r="F1949" s="75">
        <v>-30.799999971189099</v>
      </c>
      <c r="G1949" s="75">
        <v>1480</v>
      </c>
    </row>
    <row r="1950" spans="2:7" x14ac:dyDescent="0.3">
      <c r="B1950" s="75">
        <v>275</v>
      </c>
      <c r="C1950" s="75">
        <v>-1.4438016414642301</v>
      </c>
      <c r="D1950" s="75">
        <v>33.068492889404297</v>
      </c>
      <c r="E1950" s="75">
        <v>92.5</v>
      </c>
      <c r="F1950" s="75">
        <v>-33.099996754629402</v>
      </c>
      <c r="G1950" s="75">
        <v>1479</v>
      </c>
    </row>
    <row r="1951" spans="2:7" x14ac:dyDescent="0.3">
      <c r="B1951" s="75">
        <v>276</v>
      </c>
      <c r="C1951" s="75">
        <v>-1.5441263914108301</v>
      </c>
      <c r="D1951" s="75">
        <v>35.366310119628899</v>
      </c>
      <c r="E1951" s="75">
        <v>92.5</v>
      </c>
      <c r="F1951" s="75">
        <v>-35.400003076135697</v>
      </c>
      <c r="G1951" s="75">
        <v>1505</v>
      </c>
    </row>
    <row r="1952" spans="2:7" x14ac:dyDescent="0.3">
      <c r="B1952" s="75">
        <v>277</v>
      </c>
      <c r="C1952" s="75">
        <v>-1.6444509029388401</v>
      </c>
      <c r="D1952" s="75">
        <v>37.664119720458999</v>
      </c>
      <c r="E1952" s="75">
        <v>92.5</v>
      </c>
      <c r="F1952" s="75">
        <v>-37.700001765109299</v>
      </c>
      <c r="G1952" s="75">
        <v>1482</v>
      </c>
    </row>
    <row r="1953" spans="2:7" x14ac:dyDescent="0.3">
      <c r="B1953" s="75">
        <v>278</v>
      </c>
      <c r="C1953" s="75">
        <v>-1.7447755336761499</v>
      </c>
      <c r="D1953" s="75">
        <v>39.961929321289098</v>
      </c>
      <c r="E1953" s="75">
        <v>92.5</v>
      </c>
      <c r="F1953" s="75">
        <v>-40.000000459282703</v>
      </c>
      <c r="G1953" s="75">
        <v>1481</v>
      </c>
    </row>
    <row r="1954" spans="2:7" x14ac:dyDescent="0.3">
      <c r="B1954" s="75">
        <v>279</v>
      </c>
      <c r="C1954" s="75">
        <v>-1.8451000452041599</v>
      </c>
      <c r="D1954" s="75">
        <v>42.259738922119098</v>
      </c>
      <c r="E1954" s="75">
        <v>92.5</v>
      </c>
      <c r="F1954" s="75">
        <v>-42.299999148256298</v>
      </c>
      <c r="G1954" s="75">
        <v>1489</v>
      </c>
    </row>
    <row r="1955" spans="2:7" x14ac:dyDescent="0.3">
      <c r="B1955" s="75">
        <v>286</v>
      </c>
      <c r="C1955" s="75">
        <v>24.853218078613299</v>
      </c>
      <c r="D1955" s="75">
        <v>49.847843170166001</v>
      </c>
      <c r="E1955" s="75">
        <v>63.5</v>
      </c>
      <c r="F1955" s="75">
        <v>55.6999992601488</v>
      </c>
      <c r="G1955" s="75">
        <v>1531</v>
      </c>
    </row>
    <row r="1956" spans="2:7" x14ac:dyDescent="0.3">
      <c r="B1956" s="75">
        <v>287</v>
      </c>
      <c r="C1956" s="75">
        <v>23.826963424682599</v>
      </c>
      <c r="D1956" s="75">
        <v>47.789497375488303</v>
      </c>
      <c r="E1956" s="75">
        <v>63.5</v>
      </c>
      <c r="F1956" s="75">
        <v>53.400002298155101</v>
      </c>
      <c r="G1956" s="75">
        <v>1533</v>
      </c>
    </row>
    <row r="1957" spans="2:7" x14ac:dyDescent="0.3">
      <c r="B1957" s="75">
        <v>288</v>
      </c>
      <c r="C1957" s="75">
        <v>22.800706863403299</v>
      </c>
      <c r="D1957" s="75">
        <v>45.731143951416001</v>
      </c>
      <c r="E1957" s="75">
        <v>63.5</v>
      </c>
      <c r="F1957" s="75">
        <v>51.099997657299198</v>
      </c>
      <c r="G1957" s="75">
        <v>1539</v>
      </c>
    </row>
    <row r="1958" spans="2:7" x14ac:dyDescent="0.3">
      <c r="B1958" s="75">
        <v>289</v>
      </c>
      <c r="C1958" s="75">
        <v>21.729833602905298</v>
      </c>
      <c r="D1958" s="75">
        <v>43.583305358886697</v>
      </c>
      <c r="E1958" s="75">
        <v>63.5</v>
      </c>
      <c r="F1958" s="75">
        <v>48.700001790717799</v>
      </c>
      <c r="G1958" s="75">
        <v>1526</v>
      </c>
    </row>
    <row r="1959" spans="2:7" x14ac:dyDescent="0.3">
      <c r="B1959" s="75">
        <v>290</v>
      </c>
      <c r="C1959" s="75">
        <v>20.703578948974599</v>
      </c>
      <c r="D1959" s="75">
        <v>41.524955749511697</v>
      </c>
      <c r="E1959" s="75">
        <v>63.5</v>
      </c>
      <c r="F1959" s="75">
        <v>46.400001414820402</v>
      </c>
      <c r="G1959" s="75">
        <v>1551</v>
      </c>
    </row>
    <row r="1960" spans="2:7" x14ac:dyDescent="0.3">
      <c r="B1960" s="75">
        <v>291</v>
      </c>
      <c r="C1960" s="75">
        <v>19.677322387695298</v>
      </c>
      <c r="D1960" s="75">
        <v>39.466602325439503</v>
      </c>
      <c r="E1960" s="75">
        <v>63.5</v>
      </c>
      <c r="F1960" s="75">
        <v>44.099996773964499</v>
      </c>
      <c r="G1960" s="75">
        <v>1549</v>
      </c>
    </row>
    <row r="1961" spans="2:7" x14ac:dyDescent="0.3">
      <c r="B1961" s="75">
        <v>292</v>
      </c>
      <c r="C1961" s="75">
        <v>18.651067733764599</v>
      </c>
      <c r="D1961" s="75">
        <v>37.408256530761697</v>
      </c>
      <c r="E1961" s="75">
        <v>63.5</v>
      </c>
      <c r="F1961" s="75">
        <v>41.7999998119707</v>
      </c>
      <c r="G1961" s="75">
        <v>1532</v>
      </c>
    </row>
    <row r="1962" spans="2:7" x14ac:dyDescent="0.3">
      <c r="B1962" s="75">
        <v>293</v>
      </c>
      <c r="C1962" s="75">
        <v>16.553937911987301</v>
      </c>
      <c r="D1962" s="75">
        <v>33.202064514160199</v>
      </c>
      <c r="E1962" s="75">
        <v>63.5</v>
      </c>
      <c r="F1962" s="75">
        <v>37.099999304533497</v>
      </c>
      <c r="G1962" s="75">
        <v>1538</v>
      </c>
    </row>
    <row r="1963" spans="2:7" x14ac:dyDescent="0.3">
      <c r="B1963" s="75">
        <v>294</v>
      </c>
      <c r="C1963" s="75">
        <v>15.572304725646999</v>
      </c>
      <c r="D1963" s="75">
        <v>31.233211517333999</v>
      </c>
      <c r="E1963" s="75">
        <v>63.5</v>
      </c>
      <c r="F1963" s="75">
        <v>34.900002523709503</v>
      </c>
      <c r="G1963" s="75">
        <v>1550</v>
      </c>
    </row>
    <row r="1964" spans="2:7" x14ac:dyDescent="0.3">
      <c r="B1964" s="75">
        <v>295</v>
      </c>
      <c r="C1964" s="75">
        <v>14.546048164367701</v>
      </c>
      <c r="D1964" s="75">
        <v>29.174858093261701</v>
      </c>
      <c r="E1964" s="75">
        <v>63.5</v>
      </c>
      <c r="F1964" s="75">
        <v>32.5999978828537</v>
      </c>
      <c r="G1964" s="75">
        <v>1536</v>
      </c>
    </row>
    <row r="1965" spans="2:7" x14ac:dyDescent="0.3">
      <c r="B1965" s="75">
        <v>296</v>
      </c>
      <c r="C1965" s="75">
        <v>13.4751739501953</v>
      </c>
      <c r="D1965" s="75">
        <v>27.0270175933838</v>
      </c>
      <c r="E1965" s="75">
        <v>63.5</v>
      </c>
      <c r="F1965" s="75">
        <v>30.199999883793001</v>
      </c>
      <c r="G1965" s="75">
        <v>1519</v>
      </c>
    </row>
    <row r="1966" spans="2:7" x14ac:dyDescent="0.3">
      <c r="B1966" s="75">
        <v>297</v>
      </c>
      <c r="C1966" s="75">
        <v>12.4489183425903</v>
      </c>
      <c r="D1966" s="75">
        <v>24.9686679840088</v>
      </c>
      <c r="E1966" s="75">
        <v>63.5</v>
      </c>
      <c r="F1966" s="75">
        <v>27.8999990823682</v>
      </c>
      <c r="G1966" s="75">
        <v>1536</v>
      </c>
    </row>
    <row r="1967" spans="2:7" x14ac:dyDescent="0.3">
      <c r="B1967" s="75">
        <v>298</v>
      </c>
      <c r="C1967" s="75">
        <v>11.422664642334</v>
      </c>
      <c r="D1967" s="75">
        <v>22.910320281982401</v>
      </c>
      <c r="E1967" s="75">
        <v>63.5</v>
      </c>
      <c r="F1967" s="75">
        <v>25.600000838949999</v>
      </c>
      <c r="G1967" s="75">
        <v>1535</v>
      </c>
    </row>
    <row r="1968" spans="2:7" x14ac:dyDescent="0.3">
      <c r="B1968" s="75">
        <v>299</v>
      </c>
      <c r="C1968" s="75">
        <v>10.396409034729</v>
      </c>
      <c r="D1968" s="75">
        <v>20.851970672607401</v>
      </c>
      <c r="E1968" s="75">
        <v>63.5</v>
      </c>
      <c r="F1968" s="75">
        <v>23.300000037525201</v>
      </c>
      <c r="G1968" s="75">
        <v>1536</v>
      </c>
    </row>
    <row r="1969" spans="2:7" x14ac:dyDescent="0.3">
      <c r="B1969" s="75">
        <v>300</v>
      </c>
      <c r="C1969" s="75">
        <v>9.3701543807983398</v>
      </c>
      <c r="D1969" s="75">
        <v>18.793621063232401</v>
      </c>
      <c r="E1969" s="75">
        <v>63.5</v>
      </c>
      <c r="F1969" s="75">
        <v>20.9999996616278</v>
      </c>
      <c r="G1969" s="75">
        <v>1533</v>
      </c>
    </row>
    <row r="1970" spans="2:7" x14ac:dyDescent="0.3">
      <c r="B1970" s="75">
        <v>301</v>
      </c>
      <c r="C1970" s="75">
        <v>8.3438997268676793</v>
      </c>
      <c r="D1970" s="75">
        <v>16.735273361206101</v>
      </c>
      <c r="E1970" s="75">
        <v>63.5</v>
      </c>
      <c r="F1970" s="75">
        <v>18.700000992682199</v>
      </c>
      <c r="G1970" s="75">
        <v>1528</v>
      </c>
    </row>
    <row r="1971" spans="2:7" x14ac:dyDescent="0.3">
      <c r="B1971" s="75">
        <v>302</v>
      </c>
      <c r="C1971" s="75">
        <v>7.3176441192626998</v>
      </c>
      <c r="D1971" s="75">
        <v>14.676922798156699</v>
      </c>
      <c r="E1971" s="75">
        <v>63.5</v>
      </c>
      <c r="F1971" s="75">
        <v>16.399999337781502</v>
      </c>
      <c r="G1971" s="75">
        <v>1539</v>
      </c>
    </row>
    <row r="1972" spans="2:7" x14ac:dyDescent="0.3">
      <c r="B1972" s="75">
        <v>303</v>
      </c>
      <c r="C1972" s="75">
        <v>6.2913894653320304</v>
      </c>
      <c r="D1972" s="75">
        <v>12.6185750961304</v>
      </c>
      <c r="E1972" s="75">
        <v>63.5</v>
      </c>
      <c r="F1972" s="75">
        <v>14.1000006688359</v>
      </c>
      <c r="G1972" s="75">
        <v>1546</v>
      </c>
    </row>
    <row r="1973" spans="2:7" x14ac:dyDescent="0.3">
      <c r="B1973" s="75">
        <v>304</v>
      </c>
      <c r="C1973" s="75">
        <v>5.2651343345642099</v>
      </c>
      <c r="D1973" s="75">
        <v>10.560224533081101</v>
      </c>
      <c r="E1973" s="75">
        <v>63.5</v>
      </c>
      <c r="F1973" s="75">
        <v>11.800000080174801</v>
      </c>
      <c r="G1973" s="75">
        <v>1552</v>
      </c>
    </row>
    <row r="1974" spans="2:7" x14ac:dyDescent="0.3">
      <c r="B1974" s="75">
        <v>305</v>
      </c>
      <c r="C1974" s="75">
        <v>4.2388792037963903</v>
      </c>
      <c r="D1974" s="75">
        <v>8.5018768310546893</v>
      </c>
      <c r="E1974" s="75">
        <v>63.5</v>
      </c>
      <c r="F1974" s="75">
        <v>9.5000003449895694</v>
      </c>
      <c r="G1974" s="75">
        <v>1557</v>
      </c>
    </row>
    <row r="1975" spans="2:7" x14ac:dyDescent="0.3">
      <c r="B1975" s="75">
        <v>306</v>
      </c>
      <c r="C1975" s="75">
        <v>3.21262407302856</v>
      </c>
      <c r="D1975" s="75">
        <v>6.4435272216796902</v>
      </c>
      <c r="E1975" s="75">
        <v>63.5</v>
      </c>
      <c r="F1975" s="75">
        <v>7.1999997563284497</v>
      </c>
      <c r="G1975" s="75">
        <v>1573</v>
      </c>
    </row>
    <row r="1976" spans="2:7" x14ac:dyDescent="0.3">
      <c r="B1976" s="75">
        <v>307</v>
      </c>
      <c r="C1976" s="75">
        <v>2.1863694190978999</v>
      </c>
      <c r="D1976" s="75">
        <v>4.3851785659790004</v>
      </c>
      <c r="E1976" s="75">
        <v>63.5</v>
      </c>
      <c r="F1976" s="75">
        <v>4.9000002339069502</v>
      </c>
      <c r="G1976" s="75">
        <v>1553</v>
      </c>
    </row>
    <row r="1977" spans="2:7" x14ac:dyDescent="0.3">
      <c r="B1977" s="75">
        <v>308</v>
      </c>
      <c r="C1977" s="75">
        <v>1.1601142883300799</v>
      </c>
      <c r="D1977" s="75">
        <v>2.3268291950225799</v>
      </c>
      <c r="E1977" s="75">
        <v>63.5</v>
      </c>
      <c r="F1977" s="75">
        <v>2.5999998586148099</v>
      </c>
      <c r="G1977" s="75">
        <v>1576</v>
      </c>
    </row>
    <row r="1978" spans="2:7" x14ac:dyDescent="0.3">
      <c r="B1978" s="75">
        <v>309</v>
      </c>
      <c r="C1978" s="75">
        <v>0.13385935127735099</v>
      </c>
      <c r="D1978" s="75">
        <v>0.26848033070564298</v>
      </c>
      <c r="E1978" s="75">
        <v>63.5</v>
      </c>
      <c r="F1978" s="75">
        <v>0.30000002316700702</v>
      </c>
      <c r="G1978" s="75">
        <v>1591</v>
      </c>
    </row>
    <row r="1979" spans="2:7" x14ac:dyDescent="0.3">
      <c r="B1979" s="75">
        <v>310</v>
      </c>
      <c r="C1979" s="75">
        <v>-0.93701535463333097</v>
      </c>
      <c r="D1979" s="75">
        <v>-1.87936210632324</v>
      </c>
      <c r="E1979" s="75">
        <v>63.5</v>
      </c>
      <c r="F1979" s="75">
        <v>-2.09999992892913</v>
      </c>
      <c r="G1979" s="75">
        <v>1591</v>
      </c>
    </row>
    <row r="1980" spans="2:7" x14ac:dyDescent="0.3">
      <c r="B1980" s="75">
        <v>311</v>
      </c>
      <c r="C1980" s="75">
        <v>-1.9632704257965099</v>
      </c>
      <c r="D1980" s="75">
        <v>-3.93771123886108</v>
      </c>
      <c r="E1980" s="75">
        <v>63.5</v>
      </c>
      <c r="F1980" s="75">
        <v>-4.4000000642568304</v>
      </c>
      <c r="G1980" s="75">
        <v>1624</v>
      </c>
    </row>
    <row r="1981" spans="2:7" x14ac:dyDescent="0.3">
      <c r="B1981" s="75">
        <v>312</v>
      </c>
      <c r="C1981" s="75">
        <v>-2.9895253181457502</v>
      </c>
      <c r="D1981" s="75">
        <v>-5.9960598945617702</v>
      </c>
      <c r="E1981" s="75">
        <v>63.5</v>
      </c>
      <c r="F1981" s="75">
        <v>-6.69999969306018</v>
      </c>
      <c r="G1981" s="75">
        <v>1633</v>
      </c>
    </row>
    <row r="1982" spans="2:7" x14ac:dyDescent="0.3">
      <c r="B1982" s="75">
        <v>313</v>
      </c>
      <c r="C1982" s="75">
        <v>-4.0157804489135698</v>
      </c>
      <c r="D1982" s="75">
        <v>-8.0544090270996094</v>
      </c>
      <c r="E1982" s="75">
        <v>63.5</v>
      </c>
      <c r="F1982" s="75">
        <v>-8.99999985498334</v>
      </c>
      <c r="G1982" s="75">
        <v>1597</v>
      </c>
    </row>
    <row r="1983" spans="2:7" x14ac:dyDescent="0.3">
      <c r="B1983" s="75">
        <v>314</v>
      </c>
      <c r="C1983" s="75">
        <v>-5.0420355796814</v>
      </c>
      <c r="D1983" s="75">
        <v>-10.1127586364746</v>
      </c>
      <c r="E1983" s="75">
        <v>63.5</v>
      </c>
      <c r="F1983" s="75">
        <v>-11.3000004436445</v>
      </c>
      <c r="G1983" s="75">
        <v>1605</v>
      </c>
    </row>
    <row r="1984" spans="2:7" x14ac:dyDescent="0.3">
      <c r="B1984" s="75">
        <v>315</v>
      </c>
      <c r="C1984" s="75">
        <v>-6.0682902336120597</v>
      </c>
      <c r="D1984" s="75">
        <v>-12.1711072921753</v>
      </c>
      <c r="E1984" s="75">
        <v>63.5</v>
      </c>
      <c r="F1984" s="75">
        <v>-13.599999966065999</v>
      </c>
      <c r="G1984" s="75">
        <v>1629</v>
      </c>
    </row>
    <row r="1985" spans="2:7" x14ac:dyDescent="0.3">
      <c r="B1985" s="75">
        <v>316</v>
      </c>
      <c r="C1985" s="75">
        <v>-7.0499253273010298</v>
      </c>
      <c r="D1985" s="75">
        <v>-14.1399631500244</v>
      </c>
      <c r="E1985" s="75">
        <v>63.5</v>
      </c>
      <c r="F1985" s="75">
        <v>-15.8000001583724</v>
      </c>
      <c r="G1985" s="75">
        <v>1658</v>
      </c>
    </row>
    <row r="1986" spans="2:7" x14ac:dyDescent="0.3">
      <c r="B1986" s="75">
        <v>317</v>
      </c>
      <c r="C1986" s="75">
        <v>-8.0761804580688494</v>
      </c>
      <c r="D1986" s="75">
        <v>-16.1983127593994</v>
      </c>
      <c r="E1986" s="75">
        <v>63.5</v>
      </c>
      <c r="F1986" s="75">
        <v>-18.100000747033601</v>
      </c>
      <c r="G1986" s="75">
        <v>1664</v>
      </c>
    </row>
    <row r="1987" spans="2:7" x14ac:dyDescent="0.3">
      <c r="B1987" s="75">
        <v>318</v>
      </c>
      <c r="C1987" s="75">
        <v>-9.1470556259155291</v>
      </c>
      <c r="D1987" s="75">
        <v>-18.346155166626001</v>
      </c>
      <c r="E1987" s="75">
        <v>63.5</v>
      </c>
      <c r="F1987" s="75">
        <v>-20.500000878573399</v>
      </c>
      <c r="G1987" s="75">
        <v>1667</v>
      </c>
    </row>
    <row r="1988" spans="2:7" x14ac:dyDescent="0.3">
      <c r="B1988" s="75">
        <v>319</v>
      </c>
      <c r="C1988" s="75">
        <v>-10.1733093261719</v>
      </c>
      <c r="D1988" s="75">
        <v>-20.404502868652301</v>
      </c>
      <c r="E1988" s="75">
        <v>63.5</v>
      </c>
      <c r="F1988" s="75">
        <v>-22.799999121991601</v>
      </c>
      <c r="G1988" s="75">
        <v>1671</v>
      </c>
    </row>
    <row r="1989" spans="2:7" x14ac:dyDescent="0.3">
      <c r="B1989" s="75">
        <v>320</v>
      </c>
      <c r="C1989" s="75">
        <v>-11.1995649337769</v>
      </c>
      <c r="D1989" s="75">
        <v>-22.462852478027301</v>
      </c>
      <c r="E1989" s="75">
        <v>63.5</v>
      </c>
      <c r="F1989" s="75">
        <v>-25.099999923416402</v>
      </c>
      <c r="G1989" s="75">
        <v>1687</v>
      </c>
    </row>
    <row r="1990" spans="2:7" x14ac:dyDescent="0.3">
      <c r="B1990" s="75">
        <v>321</v>
      </c>
      <c r="C1990" s="75">
        <v>-12.2258195877075</v>
      </c>
      <c r="D1990" s="75">
        <v>-24.521202087402301</v>
      </c>
      <c r="E1990" s="75">
        <v>63.5</v>
      </c>
      <c r="F1990" s="75">
        <v>-27.400000299313799</v>
      </c>
      <c r="G1990" s="75">
        <v>1682</v>
      </c>
    </row>
    <row r="1991" spans="2:7" x14ac:dyDescent="0.3">
      <c r="B1991" s="75">
        <v>322</v>
      </c>
      <c r="C1991" s="75">
        <v>-13.2520751953125</v>
      </c>
      <c r="D1991" s="75">
        <v>-26.579551696777301</v>
      </c>
      <c r="E1991" s="75">
        <v>63.5</v>
      </c>
      <c r="F1991" s="75">
        <v>-29.7000011007386</v>
      </c>
      <c r="G1991" s="75">
        <v>1668</v>
      </c>
    </row>
    <row r="1992" spans="2:7" x14ac:dyDescent="0.3">
      <c r="B1992" s="75">
        <v>323</v>
      </c>
      <c r="C1992" s="75">
        <v>-14.2783298492432</v>
      </c>
      <c r="D1992" s="75">
        <v>-28.6378993988037</v>
      </c>
      <c r="E1992" s="75">
        <v>63.5</v>
      </c>
      <c r="F1992" s="75">
        <v>-31.999999769684202</v>
      </c>
      <c r="G1992" s="75">
        <v>1673</v>
      </c>
    </row>
    <row r="1993" spans="2:7" x14ac:dyDescent="0.3">
      <c r="B1993" s="75">
        <v>324</v>
      </c>
      <c r="C1993" s="75">
        <v>-15.3045854568481</v>
      </c>
      <c r="D1993" s="75">
        <v>-30.696247100830099</v>
      </c>
      <c r="E1993" s="75">
        <v>63.5</v>
      </c>
      <c r="F1993" s="75">
        <v>-34.2999984386298</v>
      </c>
      <c r="G1993" s="75">
        <v>1684</v>
      </c>
    </row>
    <row r="1994" spans="2:7" x14ac:dyDescent="0.3">
      <c r="B1994" s="75">
        <v>325</v>
      </c>
      <c r="C1994" s="75">
        <v>-16.330839157104499</v>
      </c>
      <c r="D1994" s="75">
        <v>-32.754596710205099</v>
      </c>
      <c r="E1994" s="75">
        <v>63.5</v>
      </c>
      <c r="F1994" s="75">
        <v>-36.599998814527197</v>
      </c>
      <c r="G1994" s="75">
        <v>1668</v>
      </c>
    </row>
    <row r="1995" spans="2:7" x14ac:dyDescent="0.3">
      <c r="B1995" s="75">
        <v>326</v>
      </c>
      <c r="C1995" s="75">
        <v>-17.3570957183838</v>
      </c>
      <c r="D1995" s="75">
        <v>-34.812946319580099</v>
      </c>
      <c r="E1995" s="75">
        <v>63.5</v>
      </c>
      <c r="F1995" s="75">
        <v>-38.900000041479501</v>
      </c>
      <c r="G1995" s="75">
        <v>1618</v>
      </c>
    </row>
    <row r="1996" spans="2:7" x14ac:dyDescent="0.3">
      <c r="B1996" s="75">
        <v>327</v>
      </c>
      <c r="C1996" s="75">
        <v>-18.383350372314499</v>
      </c>
      <c r="D1996" s="75">
        <v>-36.871295928955099</v>
      </c>
      <c r="E1996" s="75">
        <v>63.5</v>
      </c>
      <c r="F1996" s="75">
        <v>-41.200000417376899</v>
      </c>
      <c r="G1996" s="75">
        <v>1658</v>
      </c>
    </row>
    <row r="1997" spans="2:7" x14ac:dyDescent="0.3">
      <c r="B1997" s="75">
        <v>328</v>
      </c>
      <c r="C1997" s="75">
        <v>-19.409605026245099</v>
      </c>
      <c r="D1997" s="75">
        <v>-38.929645538330099</v>
      </c>
      <c r="E1997" s="75">
        <v>63.5</v>
      </c>
      <c r="F1997" s="75">
        <v>-43.500000793274303</v>
      </c>
      <c r="G1997" s="75">
        <v>1644</v>
      </c>
    </row>
    <row r="1998" spans="2:7" x14ac:dyDescent="0.3">
      <c r="B1998" s="75">
        <v>329</v>
      </c>
      <c r="C1998" s="75">
        <v>-20.435859680175799</v>
      </c>
      <c r="D1998" s="75">
        <v>-40.987991333007798</v>
      </c>
      <c r="E1998" s="75">
        <v>63.5</v>
      </c>
      <c r="F1998" s="75">
        <v>-45.799997755268002</v>
      </c>
      <c r="G1998" s="75">
        <v>1647</v>
      </c>
    </row>
    <row r="1999" spans="2:7" x14ac:dyDescent="0.3">
      <c r="B1999" s="75">
        <v>330</v>
      </c>
      <c r="C1999" s="75">
        <v>-21.462114334106399</v>
      </c>
      <c r="D1999" s="75">
        <v>-43.046340942382798</v>
      </c>
      <c r="E1999" s="75">
        <v>63.5</v>
      </c>
      <c r="F1999" s="75">
        <v>-48.099998131165499</v>
      </c>
      <c r="G1999" s="75">
        <v>1642</v>
      </c>
    </row>
    <row r="2000" spans="2:7" x14ac:dyDescent="0.3">
      <c r="B2000" s="75">
        <v>331</v>
      </c>
      <c r="C2000" s="75">
        <v>-22.4883708953857</v>
      </c>
      <c r="D2000" s="75">
        <v>-45.104694366455099</v>
      </c>
      <c r="E2000" s="75">
        <v>63.5</v>
      </c>
      <c r="F2000" s="75">
        <v>-50.400002772021303</v>
      </c>
      <c r="G2000" s="75">
        <v>1616</v>
      </c>
    </row>
    <row r="2001" spans="2:7" x14ac:dyDescent="0.3">
      <c r="B2001" s="75">
        <v>338</v>
      </c>
      <c r="C2001" s="75">
        <v>29.4841403961182</v>
      </c>
      <c r="D2001" s="75">
        <v>6.53647661209106</v>
      </c>
      <c r="E2001" s="75">
        <v>12.5</v>
      </c>
      <c r="F2001" s="75">
        <v>30.200001016530098</v>
      </c>
      <c r="G2001" s="75">
        <v>1629</v>
      </c>
    </row>
    <row r="2002" spans="2:7" x14ac:dyDescent="0.3">
      <c r="B2002" s="75">
        <v>339</v>
      </c>
      <c r="C2002" s="75">
        <v>27.043399810791001</v>
      </c>
      <c r="D2002" s="75">
        <v>5.9953775405883798</v>
      </c>
      <c r="E2002" s="75">
        <v>12.5</v>
      </c>
      <c r="F2002" s="75">
        <v>27.700000454521401</v>
      </c>
      <c r="G2002" s="75">
        <v>1610</v>
      </c>
    </row>
    <row r="2003" spans="2:7" x14ac:dyDescent="0.3">
      <c r="B2003" s="75">
        <v>340</v>
      </c>
      <c r="C2003" s="75">
        <v>25.0908088684082</v>
      </c>
      <c r="D2003" s="75">
        <v>5.5624980926513699</v>
      </c>
      <c r="E2003" s="75">
        <v>12.5</v>
      </c>
      <c r="F2003" s="75">
        <v>25.700001453341201</v>
      </c>
      <c r="G2003" s="75">
        <v>1603</v>
      </c>
    </row>
    <row r="2004" spans="2:7" x14ac:dyDescent="0.3">
      <c r="B2004" s="75">
        <v>341</v>
      </c>
      <c r="C2004" s="75">
        <v>22.650068283081101</v>
      </c>
      <c r="D2004" s="75">
        <v>5.0213990211486799</v>
      </c>
      <c r="E2004" s="75">
        <v>12.5</v>
      </c>
      <c r="F2004" s="75">
        <v>23.2000008913325</v>
      </c>
      <c r="G2004" s="75">
        <v>1613</v>
      </c>
    </row>
    <row r="2005" spans="2:7" x14ac:dyDescent="0.3">
      <c r="B2005" s="75">
        <v>342</v>
      </c>
      <c r="C2005" s="75">
        <v>20.404586791992202</v>
      </c>
      <c r="D2005" s="75">
        <v>4.5235877037048304</v>
      </c>
      <c r="E2005" s="75">
        <v>12.5</v>
      </c>
      <c r="F2005" s="75">
        <v>20.900000188159101</v>
      </c>
      <c r="G2005" s="75">
        <v>1603</v>
      </c>
    </row>
    <row r="2006" spans="2:7" x14ac:dyDescent="0.3">
      <c r="B2006" s="75">
        <v>343</v>
      </c>
      <c r="C2006" s="75">
        <v>18.159105300903299</v>
      </c>
      <c r="D2006" s="75">
        <v>4.0257768630981401</v>
      </c>
      <c r="E2006" s="75">
        <v>12.5</v>
      </c>
      <c r="F2006" s="75">
        <v>18.599999588192201</v>
      </c>
      <c r="G2006" s="75">
        <v>1606</v>
      </c>
    </row>
    <row r="2007" spans="2:7" x14ac:dyDescent="0.3">
      <c r="B2007" s="75">
        <v>344</v>
      </c>
      <c r="C2007" s="75">
        <v>15.913623809814499</v>
      </c>
      <c r="D2007" s="75">
        <v>3.5279655456543</v>
      </c>
      <c r="E2007" s="75">
        <v>12.5</v>
      </c>
      <c r="F2007" s="75">
        <v>16.299998885018901</v>
      </c>
      <c r="G2007" s="75">
        <v>1603</v>
      </c>
    </row>
    <row r="2008" spans="2:7" x14ac:dyDescent="0.3">
      <c r="B2008" s="75">
        <v>345</v>
      </c>
      <c r="C2008" s="75">
        <v>13.7657737731934</v>
      </c>
      <c r="D2008" s="75">
        <v>3.0517985820770299</v>
      </c>
      <c r="E2008" s="75">
        <v>12.5</v>
      </c>
      <c r="F2008" s="75">
        <v>14.1000000766066</v>
      </c>
      <c r="G2008" s="75">
        <v>1608</v>
      </c>
    </row>
    <row r="2009" spans="2:7" x14ac:dyDescent="0.3">
      <c r="B2009" s="75">
        <v>346</v>
      </c>
      <c r="C2009" s="75">
        <v>11.4226627349854</v>
      </c>
      <c r="D2009" s="75">
        <v>2.5323433876037602</v>
      </c>
      <c r="E2009" s="75">
        <v>12.5</v>
      </c>
      <c r="F2009" s="75">
        <v>11.6999994440155</v>
      </c>
      <c r="G2009" s="75">
        <v>1613</v>
      </c>
    </row>
    <row r="2010" spans="2:7" x14ac:dyDescent="0.3">
      <c r="B2010" s="75">
        <v>347</v>
      </c>
      <c r="C2010" s="75">
        <v>9.1771821975708008</v>
      </c>
      <c r="D2010" s="75">
        <v>2.0345323085784899</v>
      </c>
      <c r="E2010" s="75">
        <v>12.5</v>
      </c>
      <c r="F2010" s="75">
        <v>9.3999997235138295</v>
      </c>
      <c r="G2010" s="75">
        <v>1616</v>
      </c>
    </row>
    <row r="2011" spans="2:7" x14ac:dyDescent="0.3">
      <c r="B2011" s="75">
        <v>348</v>
      </c>
      <c r="C2011" s="75">
        <v>6.93170166015625</v>
      </c>
      <c r="D2011" s="75">
        <v>1.53672122955322</v>
      </c>
      <c r="E2011" s="75">
        <v>12.5</v>
      </c>
      <c r="F2011" s="75">
        <v>7.1000000030121502</v>
      </c>
      <c r="G2011" s="75">
        <v>1615</v>
      </c>
    </row>
    <row r="2012" spans="2:7" x14ac:dyDescent="0.3">
      <c r="B2012" s="75">
        <v>349</v>
      </c>
      <c r="C2012" s="75">
        <v>4.5885910987854004</v>
      </c>
      <c r="D2012" s="75">
        <v>1.01726615428925</v>
      </c>
      <c r="E2012" s="75">
        <v>12.5</v>
      </c>
      <c r="F2012" s="75">
        <v>4.6999998617569201</v>
      </c>
      <c r="G2012" s="75">
        <v>1611</v>
      </c>
    </row>
    <row r="2013" spans="2:7" x14ac:dyDescent="0.3">
      <c r="B2013" s="75">
        <v>350</v>
      </c>
      <c r="C2013" s="75">
        <v>2.4407401084899898</v>
      </c>
      <c r="D2013" s="75">
        <v>0.54109901189804099</v>
      </c>
      <c r="E2013" s="75">
        <v>12.5</v>
      </c>
      <c r="F2013" s="75">
        <v>2.5000000835737501</v>
      </c>
      <c r="G2013" s="75">
        <v>1580</v>
      </c>
    </row>
    <row r="2014" spans="2:7" x14ac:dyDescent="0.3">
      <c r="B2014" s="75">
        <v>351</v>
      </c>
      <c r="C2014" s="75">
        <v>9.7629599273204803E-2</v>
      </c>
      <c r="D2014" s="75">
        <v>2.1643960848450699E-2</v>
      </c>
      <c r="E2014" s="75">
        <v>12.5</v>
      </c>
      <c r="F2014" s="75">
        <v>9.9999998477279098E-2</v>
      </c>
      <c r="G2014" s="75">
        <v>1580</v>
      </c>
    </row>
    <row r="2015" spans="2:7" x14ac:dyDescent="0.3">
      <c r="B2015" s="75">
        <v>352</v>
      </c>
      <c r="C2015" s="75">
        <v>-2.05022144317627</v>
      </c>
      <c r="D2015" s="75">
        <v>-0.454523175954819</v>
      </c>
      <c r="E2015" s="75">
        <v>12.5</v>
      </c>
      <c r="F2015" s="75">
        <v>-2.0999998294142399</v>
      </c>
      <c r="G2015" s="75">
        <v>1586</v>
      </c>
    </row>
    <row r="2016" spans="2:7" x14ac:dyDescent="0.3">
      <c r="B2016" s="75">
        <v>353</v>
      </c>
      <c r="C2016" s="75">
        <v>-4.1980729103088397</v>
      </c>
      <c r="D2016" s="75">
        <v>-0.93069040775299094</v>
      </c>
      <c r="E2016" s="75">
        <v>12.5</v>
      </c>
      <c r="F2016" s="75">
        <v>-4.3000000924828301</v>
      </c>
      <c r="G2016" s="75">
        <v>1591</v>
      </c>
    </row>
    <row r="2017" spans="2:7" x14ac:dyDescent="0.3">
      <c r="B2017" s="75">
        <v>354</v>
      </c>
      <c r="C2017" s="75">
        <v>-6.6388130187988299</v>
      </c>
      <c r="D2017" s="75">
        <v>-1.47178936004639</v>
      </c>
      <c r="E2017" s="75">
        <v>12.5</v>
      </c>
      <c r="F2017" s="75">
        <v>-6.8000001631557696</v>
      </c>
      <c r="G2017" s="75">
        <v>1592</v>
      </c>
    </row>
    <row r="2018" spans="2:7" x14ac:dyDescent="0.3">
      <c r="B2018" s="75">
        <v>355</v>
      </c>
      <c r="C2018" s="75">
        <v>-8.8842945098877006</v>
      </c>
      <c r="D2018" s="75">
        <v>-1.9696005582809399</v>
      </c>
      <c r="E2018" s="75">
        <v>12.5</v>
      </c>
      <c r="F2018" s="75">
        <v>-9.1000008405274997</v>
      </c>
      <c r="G2018" s="75">
        <v>1562</v>
      </c>
    </row>
    <row r="2019" spans="2:7" x14ac:dyDescent="0.3">
      <c r="B2019" s="75">
        <v>356</v>
      </c>
      <c r="C2019" s="75">
        <v>-11.129774093627899</v>
      </c>
      <c r="D2019" s="75">
        <v>-2.4674115180969198</v>
      </c>
      <c r="E2019" s="75">
        <v>12.5</v>
      </c>
      <c r="F2019" s="75">
        <v>-11.3999996041592</v>
      </c>
      <c r="G2019" s="75">
        <v>1572</v>
      </c>
    </row>
    <row r="2020" spans="2:7" x14ac:dyDescent="0.3">
      <c r="B2020" s="75">
        <v>357</v>
      </c>
      <c r="C2020" s="75">
        <v>-13.277626037597701</v>
      </c>
      <c r="D2020" s="75">
        <v>-2.9435787200927699</v>
      </c>
      <c r="E2020" s="75">
        <v>12.5</v>
      </c>
      <c r="F2020" s="75">
        <v>-13.6000003263115</v>
      </c>
      <c r="G2020" s="75">
        <v>1589</v>
      </c>
    </row>
    <row r="2021" spans="2:7" x14ac:dyDescent="0.3">
      <c r="B2021" s="75">
        <v>358</v>
      </c>
      <c r="C2021" s="75">
        <v>-15.5231065750122</v>
      </c>
      <c r="D2021" s="75">
        <v>-3.4413897991180402</v>
      </c>
      <c r="E2021" s="75">
        <v>12.5</v>
      </c>
      <c r="F2021" s="75">
        <v>-15.900000046813201</v>
      </c>
      <c r="G2021" s="75">
        <v>1588</v>
      </c>
    </row>
    <row r="2022" spans="2:7" x14ac:dyDescent="0.3">
      <c r="B2022" s="75">
        <v>359</v>
      </c>
      <c r="C2022" s="75">
        <v>-17.866216659545898</v>
      </c>
      <c r="D2022" s="75">
        <v>-3.9608447551727299</v>
      </c>
      <c r="E2022" s="75">
        <v>12.5</v>
      </c>
      <c r="F2022" s="75">
        <v>-18.299999696732598</v>
      </c>
      <c r="G2022" s="75">
        <v>1585</v>
      </c>
    </row>
    <row r="2023" spans="2:7" x14ac:dyDescent="0.3">
      <c r="B2023" s="75">
        <v>360</v>
      </c>
      <c r="C2023" s="75">
        <v>-20.111698150634801</v>
      </c>
      <c r="D2023" s="75">
        <v>-4.4586563110351598</v>
      </c>
      <c r="E2023" s="75">
        <v>12.5</v>
      </c>
      <c r="F2023" s="75">
        <v>-20.600000451509199</v>
      </c>
      <c r="G2023" s="75">
        <v>1586</v>
      </c>
    </row>
    <row r="2024" spans="2:7" x14ac:dyDescent="0.3">
      <c r="B2024" s="75">
        <v>361</v>
      </c>
      <c r="C2024" s="75">
        <v>-22.357177734375</v>
      </c>
      <c r="D2024" s="75">
        <v>-4.9564671516418501</v>
      </c>
      <c r="E2024" s="75">
        <v>12.5</v>
      </c>
      <c r="F2024" s="75">
        <v>-22.899999189339201</v>
      </c>
      <c r="G2024" s="75">
        <v>1573</v>
      </c>
    </row>
    <row r="2025" spans="2:7" x14ac:dyDescent="0.3">
      <c r="B2025" s="75">
        <v>362</v>
      </c>
      <c r="C2025" s="75">
        <v>-24.602659225463899</v>
      </c>
      <c r="D2025" s="75">
        <v>-5.4542784690856898</v>
      </c>
      <c r="E2025" s="75">
        <v>12.5</v>
      </c>
      <c r="F2025" s="75">
        <v>-25.199999892512601</v>
      </c>
      <c r="G2025" s="75">
        <v>1573</v>
      </c>
    </row>
    <row r="2026" spans="2:7" x14ac:dyDescent="0.3">
      <c r="B2026" s="75">
        <v>363</v>
      </c>
      <c r="C2026" s="75">
        <v>-26.848140716552699</v>
      </c>
      <c r="D2026" s="75">
        <v>-5.9520893096923801</v>
      </c>
      <c r="E2026" s="75">
        <v>12.5</v>
      </c>
      <c r="F2026" s="75">
        <v>-27.500000492479501</v>
      </c>
      <c r="G2026" s="75">
        <v>1558</v>
      </c>
    </row>
    <row r="2027" spans="2:7" x14ac:dyDescent="0.3">
      <c r="B2027" s="75">
        <v>364</v>
      </c>
      <c r="C2027" s="75">
        <v>-29.093620300293001</v>
      </c>
      <c r="D2027" s="75">
        <v>-6.4499001502990696</v>
      </c>
      <c r="E2027" s="75">
        <v>12.5</v>
      </c>
      <c r="F2027" s="75">
        <v>-29.799999230309499</v>
      </c>
      <c r="G2027" s="75">
        <v>1566</v>
      </c>
    </row>
    <row r="2028" spans="2:7" x14ac:dyDescent="0.3">
      <c r="B2028" s="75">
        <v>375</v>
      </c>
      <c r="C2028" s="75">
        <v>10.8869123458862</v>
      </c>
      <c r="D2028" s="75">
        <v>-49.107688903808601</v>
      </c>
      <c r="E2028" s="75">
        <v>102.5</v>
      </c>
      <c r="F2028" s="75">
        <v>50.299999700797798</v>
      </c>
      <c r="G2028" s="75">
        <v>1740</v>
      </c>
    </row>
    <row r="2029" spans="2:7" x14ac:dyDescent="0.3">
      <c r="B2029" s="75">
        <v>376</v>
      </c>
      <c r="C2029" s="75">
        <v>9.3934793472290004</v>
      </c>
      <c r="D2029" s="75">
        <v>-42.371246337890597</v>
      </c>
      <c r="E2029" s="75">
        <v>102.5</v>
      </c>
      <c r="F2029" s="75">
        <v>43.3999996598275</v>
      </c>
      <c r="G2029" s="75">
        <v>1704</v>
      </c>
    </row>
    <row r="2030" spans="2:7" x14ac:dyDescent="0.3">
      <c r="B2030" s="75">
        <v>377</v>
      </c>
      <c r="C2030" s="75">
        <v>8.9173126220703107</v>
      </c>
      <c r="D2030" s="75">
        <v>-40.223396301269503</v>
      </c>
      <c r="E2030" s="75">
        <v>102.5</v>
      </c>
      <c r="F2030" s="75">
        <v>41.200000903018399</v>
      </c>
      <c r="G2030" s="75">
        <v>1748</v>
      </c>
    </row>
    <row r="2031" spans="2:7" x14ac:dyDescent="0.3">
      <c r="B2031" s="75">
        <v>378</v>
      </c>
      <c r="C2031" s="75">
        <v>8.3978567123413104</v>
      </c>
      <c r="D2031" s="75">
        <v>-37.880283355712898</v>
      </c>
      <c r="E2031" s="75">
        <v>102.5</v>
      </c>
      <c r="F2031" s="75">
        <v>38.799998253480801</v>
      </c>
      <c r="G2031" s="75">
        <v>1757</v>
      </c>
    </row>
    <row r="2032" spans="2:7" x14ac:dyDescent="0.3">
      <c r="B2032" s="75">
        <v>379</v>
      </c>
      <c r="C2032" s="75">
        <v>7.9216895103454599</v>
      </c>
      <c r="D2032" s="75">
        <v>-35.732433319091797</v>
      </c>
      <c r="E2032" s="75">
        <v>102.5</v>
      </c>
      <c r="F2032" s="75">
        <v>36.599999393465303</v>
      </c>
      <c r="G2032" s="75">
        <v>1775</v>
      </c>
    </row>
    <row r="2033" spans="2:7" x14ac:dyDescent="0.3">
      <c r="B2033" s="75">
        <v>380</v>
      </c>
      <c r="C2033" s="75">
        <v>7.4238786697387704</v>
      </c>
      <c r="D2033" s="75">
        <v>-33.486953735351598</v>
      </c>
      <c r="E2033" s="75">
        <v>102.5</v>
      </c>
      <c r="F2033" s="75">
        <v>34.300000655635202</v>
      </c>
      <c r="G2033" s="75">
        <v>1765</v>
      </c>
    </row>
    <row r="2034" spans="2:7" x14ac:dyDescent="0.3">
      <c r="B2034" s="75">
        <v>381</v>
      </c>
      <c r="C2034" s="75">
        <v>6.9260678291320801</v>
      </c>
      <c r="D2034" s="75">
        <v>-31.241472244262699</v>
      </c>
      <c r="E2034" s="75">
        <v>102.5</v>
      </c>
      <c r="F2034" s="75">
        <v>32.000000055668401</v>
      </c>
      <c r="G2034" s="75">
        <v>1762</v>
      </c>
    </row>
    <row r="2035" spans="2:7" x14ac:dyDescent="0.3">
      <c r="B2035" s="75">
        <v>382</v>
      </c>
      <c r="C2035" s="75">
        <v>6.4282565116882298</v>
      </c>
      <c r="D2035" s="75">
        <v>-28.9959926605225</v>
      </c>
      <c r="E2035" s="75">
        <v>102.5</v>
      </c>
      <c r="F2035" s="75">
        <v>29.7000012146319</v>
      </c>
      <c r="G2035" s="75">
        <v>1752</v>
      </c>
    </row>
    <row r="2036" spans="2:7" x14ac:dyDescent="0.3">
      <c r="B2036" s="75">
        <v>383</v>
      </c>
      <c r="C2036" s="75">
        <v>5.9088010787963903</v>
      </c>
      <c r="D2036" s="75">
        <v>-26.652879714965799</v>
      </c>
      <c r="E2036" s="75">
        <v>102.5</v>
      </c>
      <c r="F2036" s="75">
        <v>27.299998668300699</v>
      </c>
      <c r="G2036" s="75">
        <v>1752</v>
      </c>
    </row>
    <row r="2037" spans="2:7" x14ac:dyDescent="0.3">
      <c r="B2037" s="75">
        <v>384</v>
      </c>
      <c r="C2037" s="75">
        <v>5.4109902381896999</v>
      </c>
      <c r="D2037" s="75">
        <v>-24.4074001312256</v>
      </c>
      <c r="E2037" s="75">
        <v>102.5</v>
      </c>
      <c r="F2037" s="75">
        <v>24.9999999304707</v>
      </c>
      <c r="G2037" s="75">
        <v>1753</v>
      </c>
    </row>
    <row r="2038" spans="2:7" x14ac:dyDescent="0.3">
      <c r="B2038" s="75">
        <v>385</v>
      </c>
      <c r="C2038" s="75">
        <v>4.9131793975830096</v>
      </c>
      <c r="D2038" s="75">
        <v>-22.161920547485401</v>
      </c>
      <c r="E2038" s="75">
        <v>102.5</v>
      </c>
      <c r="F2038" s="75">
        <v>22.700001192640698</v>
      </c>
      <c r="G2038" s="75">
        <v>1753</v>
      </c>
    </row>
    <row r="2039" spans="2:7" x14ac:dyDescent="0.3">
      <c r="B2039" s="75">
        <v>386</v>
      </c>
      <c r="C2039" s="75">
        <v>4.4153680801391602</v>
      </c>
      <c r="D2039" s="75">
        <v>-19.916439056396499</v>
      </c>
      <c r="E2039" s="75">
        <v>102.5</v>
      </c>
      <c r="F2039" s="75">
        <v>20.400000489467299</v>
      </c>
      <c r="G2039" s="75">
        <v>1748</v>
      </c>
    </row>
    <row r="2040" spans="2:7" x14ac:dyDescent="0.3">
      <c r="B2040" s="75">
        <v>387</v>
      </c>
      <c r="C2040" s="75">
        <v>3.9175570011138898</v>
      </c>
      <c r="D2040" s="75">
        <v>-17.670957565307599</v>
      </c>
      <c r="E2040" s="75">
        <v>102.5</v>
      </c>
      <c r="F2040" s="75">
        <v>18.099999837897201</v>
      </c>
      <c r="G2040" s="75">
        <v>1730</v>
      </c>
    </row>
    <row r="2041" spans="2:7" x14ac:dyDescent="0.3">
      <c r="B2041" s="75">
        <v>388</v>
      </c>
      <c r="C2041" s="75">
        <v>3.4413897991180402</v>
      </c>
      <c r="D2041" s="75">
        <v>-15.5231065750122</v>
      </c>
      <c r="E2041" s="75">
        <v>102.5</v>
      </c>
      <c r="F2041" s="75">
        <v>15.900000046813201</v>
      </c>
      <c r="G2041" s="75">
        <v>1709</v>
      </c>
    </row>
    <row r="2042" spans="2:7" x14ac:dyDescent="0.3">
      <c r="B2042" s="75">
        <v>389</v>
      </c>
      <c r="C2042" s="75">
        <v>2.9219348430633501</v>
      </c>
      <c r="D2042" s="75">
        <v>-13.179995536804199</v>
      </c>
      <c r="E2042" s="75">
        <v>102.5</v>
      </c>
      <c r="F2042" s="75">
        <v>13.5000003968938</v>
      </c>
      <c r="G2042" s="75">
        <v>1688</v>
      </c>
    </row>
    <row r="2043" spans="2:7" x14ac:dyDescent="0.3">
      <c r="B2043" s="75">
        <v>390</v>
      </c>
      <c r="C2043" s="75">
        <v>2.4241235256195099</v>
      </c>
      <c r="D2043" s="75">
        <v>-10.9345149993896</v>
      </c>
      <c r="E2043" s="75">
        <v>102.5</v>
      </c>
      <c r="F2043" s="75">
        <v>11.1999996937205</v>
      </c>
      <c r="G2043" s="75">
        <v>1687</v>
      </c>
    </row>
    <row r="2044" spans="2:7" x14ac:dyDescent="0.3">
      <c r="B2044" s="75">
        <v>391</v>
      </c>
      <c r="C2044" s="75">
        <v>1.9263124465942401</v>
      </c>
      <c r="D2044" s="75">
        <v>-8.6890344619750994</v>
      </c>
      <c r="E2044" s="75">
        <v>102.5</v>
      </c>
      <c r="F2044" s="75">
        <v>8.8999999732188098</v>
      </c>
      <c r="G2044" s="75">
        <v>1678</v>
      </c>
    </row>
    <row r="2045" spans="2:7" x14ac:dyDescent="0.3">
      <c r="B2045" s="75">
        <v>392</v>
      </c>
      <c r="C2045" s="75">
        <v>1.4285014867782599</v>
      </c>
      <c r="D2045" s="75">
        <v>-6.4435534477233896</v>
      </c>
      <c r="E2045" s="75">
        <v>102.5</v>
      </c>
      <c r="F2045" s="75">
        <v>6.5999998129845201</v>
      </c>
      <c r="G2045" s="75">
        <v>1654</v>
      </c>
    </row>
    <row r="2046" spans="2:7" x14ac:dyDescent="0.3">
      <c r="B2046" s="75">
        <v>393</v>
      </c>
      <c r="C2046" s="75">
        <v>0.93069040775299094</v>
      </c>
      <c r="D2046" s="75">
        <v>-4.1980729103088397</v>
      </c>
      <c r="E2046" s="75">
        <v>102.5</v>
      </c>
      <c r="F2046" s="75">
        <v>4.3000000924828301</v>
      </c>
      <c r="G2046" s="75">
        <v>1634</v>
      </c>
    </row>
    <row r="2047" spans="2:7" x14ac:dyDescent="0.3">
      <c r="B2047" s="75">
        <v>394</v>
      </c>
      <c r="C2047" s="75">
        <v>0.432879239320755</v>
      </c>
      <c r="D2047" s="75">
        <v>-1.95259201526642</v>
      </c>
      <c r="E2047" s="75">
        <v>102.5</v>
      </c>
      <c r="F2047" s="75">
        <v>2.0000000034792702</v>
      </c>
      <c r="G2047" s="75">
        <v>1611</v>
      </c>
    </row>
    <row r="2048" spans="2:7" x14ac:dyDescent="0.3">
      <c r="B2048" s="75">
        <v>395</v>
      </c>
      <c r="C2048" s="75">
        <v>-6.4931884407997104E-2</v>
      </c>
      <c r="D2048" s="75">
        <v>0.29288882017135598</v>
      </c>
      <c r="E2048" s="75">
        <v>102.5</v>
      </c>
      <c r="F2048" s="75">
        <v>-0.30000001765690398</v>
      </c>
      <c r="G2048" s="75">
        <v>1590</v>
      </c>
    </row>
    <row r="2049" spans="2:7" x14ac:dyDescent="0.3">
      <c r="B2049" s="75">
        <v>396</v>
      </c>
      <c r="C2049" s="75">
        <v>-0.56274294853210405</v>
      </c>
      <c r="D2049" s="75">
        <v>2.53836941719055</v>
      </c>
      <c r="E2049" s="75">
        <v>102.5</v>
      </c>
      <c r="F2049" s="75">
        <v>-2.5999997931251699</v>
      </c>
      <c r="G2049" s="75">
        <v>1562</v>
      </c>
    </row>
    <row r="2050" spans="2:7" x14ac:dyDescent="0.3">
      <c r="B2050" s="75">
        <v>397</v>
      </c>
      <c r="C2050" s="75">
        <v>-1.0605541467666599</v>
      </c>
      <c r="D2050" s="75">
        <v>4.7838506698608398</v>
      </c>
      <c r="E2050" s="75">
        <v>102.5</v>
      </c>
      <c r="F2050" s="75">
        <v>-4.90000023772979</v>
      </c>
      <c r="G2050" s="75">
        <v>1565</v>
      </c>
    </row>
    <row r="2051" spans="2:7" x14ac:dyDescent="0.3">
      <c r="B2051" s="75">
        <v>398</v>
      </c>
      <c r="C2051" s="75">
        <v>-1.55836522579193</v>
      </c>
      <c r="D2051" s="75">
        <v>7.0293312072753897</v>
      </c>
      <c r="E2051" s="75">
        <v>102.5</v>
      </c>
      <c r="F2051" s="75">
        <v>-7.19999995823148</v>
      </c>
      <c r="G2051" s="75">
        <v>1541</v>
      </c>
    </row>
    <row r="2052" spans="2:7" x14ac:dyDescent="0.3">
      <c r="B2052" s="75">
        <v>399</v>
      </c>
      <c r="C2052" s="75">
        <v>-2.07782030105591</v>
      </c>
      <c r="D2052" s="75">
        <v>9.3724422454834002</v>
      </c>
      <c r="E2052" s="75">
        <v>102.5</v>
      </c>
      <c r="F2052" s="75">
        <v>-9.6000005650209204</v>
      </c>
      <c r="G2052" s="75">
        <v>1537</v>
      </c>
    </row>
    <row r="2053" spans="2:7" x14ac:dyDescent="0.3">
      <c r="B2053" s="75">
        <v>400</v>
      </c>
      <c r="C2053" s="75">
        <v>-2.55398750305176</v>
      </c>
      <c r="D2053" s="75">
        <v>11.5202932357788</v>
      </c>
      <c r="E2053" s="75">
        <v>102.5</v>
      </c>
      <c r="F2053" s="75">
        <v>-11.800000356104899</v>
      </c>
      <c r="G2053" s="75">
        <v>1515</v>
      </c>
    </row>
    <row r="2054" spans="2:7" x14ac:dyDescent="0.3">
      <c r="B2054" s="75">
        <v>401</v>
      </c>
      <c r="C2054" s="75">
        <v>-3.0734424591064502</v>
      </c>
      <c r="D2054" s="75">
        <v>13.8634033203125</v>
      </c>
      <c r="E2054" s="75">
        <v>102.5</v>
      </c>
      <c r="F2054" s="75">
        <v>-14.2000000060243</v>
      </c>
      <c r="G2054" s="75">
        <v>1498</v>
      </c>
    </row>
    <row r="2055" spans="2:7" x14ac:dyDescent="0.3">
      <c r="B2055" s="75">
        <v>402</v>
      </c>
      <c r="C2055" s="75">
        <v>-3.5712535381317099</v>
      </c>
      <c r="D2055" s="75">
        <v>16.108884811401399</v>
      </c>
      <c r="E2055" s="75">
        <v>102.5</v>
      </c>
      <c r="F2055" s="75">
        <v>-16.500000657594398</v>
      </c>
      <c r="G2055" s="75">
        <v>1479</v>
      </c>
    </row>
    <row r="2056" spans="2:7" x14ac:dyDescent="0.3">
      <c r="B2056" s="75">
        <v>403</v>
      </c>
      <c r="C2056" s="75">
        <v>-4.0690646171569798</v>
      </c>
      <c r="D2056" s="75">
        <v>18.354364395141602</v>
      </c>
      <c r="E2056" s="75">
        <v>102.5</v>
      </c>
      <c r="F2056" s="75">
        <v>-18.799999447027702</v>
      </c>
      <c r="G2056" s="75">
        <v>1481</v>
      </c>
    </row>
    <row r="2057" spans="2:7" x14ac:dyDescent="0.3">
      <c r="B2057" s="75">
        <v>404</v>
      </c>
      <c r="C2057" s="75">
        <v>-4.5668759346008301</v>
      </c>
      <c r="D2057" s="75">
        <v>20.599845886230501</v>
      </c>
      <c r="E2057" s="75">
        <v>102.5</v>
      </c>
      <c r="F2057" s="75">
        <v>-21.100000150201002</v>
      </c>
      <c r="G2057" s="75">
        <v>1475</v>
      </c>
    </row>
    <row r="2058" spans="2:7" x14ac:dyDescent="0.3">
      <c r="B2058" s="75">
        <v>405</v>
      </c>
      <c r="C2058" s="75">
        <v>-5.0646867752075204</v>
      </c>
      <c r="D2058" s="75">
        <v>22.8453254699707</v>
      </c>
      <c r="E2058" s="75">
        <v>102.5</v>
      </c>
      <c r="F2058" s="75">
        <v>-23.399998888031</v>
      </c>
      <c r="G2058" s="75">
        <v>1466</v>
      </c>
    </row>
    <row r="2059" spans="2:7" x14ac:dyDescent="0.3">
      <c r="B2059" s="75">
        <v>406</v>
      </c>
      <c r="C2059" s="75">
        <v>-5.5624980926513699</v>
      </c>
      <c r="D2059" s="75">
        <v>25.0908088684082</v>
      </c>
      <c r="E2059" s="75">
        <v>102.5</v>
      </c>
      <c r="F2059" s="75">
        <v>-25.700001453341201</v>
      </c>
      <c r="G2059" s="75">
        <v>1461</v>
      </c>
    </row>
    <row r="2060" spans="2:7" x14ac:dyDescent="0.3">
      <c r="B2060" s="75">
        <v>407</v>
      </c>
      <c r="C2060" s="75">
        <v>-6.0603094100952104</v>
      </c>
      <c r="D2060" s="75">
        <v>27.336288452148398</v>
      </c>
      <c r="E2060" s="75">
        <v>102.5</v>
      </c>
      <c r="F2060" s="75">
        <v>-28.000000294377699</v>
      </c>
      <c r="G2060" s="75">
        <v>1457</v>
      </c>
    </row>
    <row r="2061" spans="2:7" x14ac:dyDescent="0.3">
      <c r="B2061" s="75">
        <v>408</v>
      </c>
      <c r="C2061" s="75">
        <v>-6.5581202507018999</v>
      </c>
      <c r="D2061" s="75">
        <v>29.5817680358887</v>
      </c>
      <c r="E2061" s="75">
        <v>102.5</v>
      </c>
      <c r="F2061" s="75">
        <v>-30.299999032207801</v>
      </c>
      <c r="G2061" s="75">
        <v>1455</v>
      </c>
    </row>
    <row r="2062" spans="2:7" x14ac:dyDescent="0.3">
      <c r="B2062" s="75">
        <v>409</v>
      </c>
      <c r="C2062" s="75">
        <v>-7.0559310913085902</v>
      </c>
      <c r="D2062" s="75">
        <v>31.827247619628899</v>
      </c>
      <c r="E2062" s="75">
        <v>102.5</v>
      </c>
      <c r="F2062" s="75">
        <v>-32.599997770037803</v>
      </c>
      <c r="G2062" s="75">
        <v>1452</v>
      </c>
    </row>
    <row r="2063" spans="2:7" x14ac:dyDescent="0.3">
      <c r="B2063" s="75">
        <v>410</v>
      </c>
      <c r="C2063" s="75">
        <v>-7.5753865242004403</v>
      </c>
      <c r="D2063" s="75">
        <v>34.170360565185497</v>
      </c>
      <c r="E2063" s="75">
        <v>102.5</v>
      </c>
      <c r="F2063" s="75">
        <v>-35.000000316368897</v>
      </c>
      <c r="G2063" s="75">
        <v>1453</v>
      </c>
    </row>
    <row r="2064" spans="2:7" x14ac:dyDescent="0.3">
      <c r="B2064" s="75">
        <v>411</v>
      </c>
      <c r="C2064" s="75">
        <v>-8.0731973648071307</v>
      </c>
      <c r="D2064" s="75">
        <v>36.415840148925803</v>
      </c>
      <c r="E2064" s="75">
        <v>102.5</v>
      </c>
      <c r="F2064" s="75">
        <v>-37.299999054198999</v>
      </c>
      <c r="G2064" s="75">
        <v>1448</v>
      </c>
    </row>
    <row r="2065" spans="2:7" x14ac:dyDescent="0.3">
      <c r="B2065" s="75">
        <v>412</v>
      </c>
      <c r="C2065" s="75">
        <v>-8.5493650436401403</v>
      </c>
      <c r="D2065" s="75">
        <v>38.563694000244098</v>
      </c>
      <c r="E2065" s="75">
        <v>102.5</v>
      </c>
      <c r="F2065" s="75">
        <v>-39.500001741694703</v>
      </c>
      <c r="G2065" s="75">
        <v>1469</v>
      </c>
    </row>
    <row r="2066" spans="2:7" x14ac:dyDescent="0.3">
      <c r="B2066" s="75">
        <v>413</v>
      </c>
      <c r="C2066" s="75">
        <v>-9.0904636383056605</v>
      </c>
      <c r="D2066" s="75">
        <v>41.004432678222699</v>
      </c>
      <c r="E2066" s="75">
        <v>102.5</v>
      </c>
      <c r="F2066" s="75">
        <v>-42.000000338360103</v>
      </c>
      <c r="G2066" s="75">
        <v>1456</v>
      </c>
    </row>
    <row r="2067" spans="2:7" x14ac:dyDescent="0.3">
      <c r="B2067" s="75">
        <v>414</v>
      </c>
      <c r="C2067" s="75">
        <v>-9.5882749557495099</v>
      </c>
      <c r="D2067" s="75">
        <v>43.249912261962898</v>
      </c>
      <c r="E2067" s="75">
        <v>102.5</v>
      </c>
      <c r="F2067" s="75">
        <v>-44.2999991793966</v>
      </c>
      <c r="G2067" s="75">
        <v>1448</v>
      </c>
    </row>
    <row r="2068" spans="2:7" x14ac:dyDescent="0.3">
      <c r="B2068" s="75">
        <v>415</v>
      </c>
      <c r="C2068" s="75">
        <v>-10.042798042297401</v>
      </c>
      <c r="D2068" s="75">
        <v>45.300136566162102</v>
      </c>
      <c r="E2068" s="75">
        <v>102.5</v>
      </c>
      <c r="F2068" s="75">
        <v>-46.400001782664901</v>
      </c>
      <c r="G2068" s="75">
        <v>1409</v>
      </c>
    </row>
    <row r="2069" spans="2:7" x14ac:dyDescent="0.3">
      <c r="B2069" s="75">
        <v>416</v>
      </c>
      <c r="C2069" s="75">
        <v>-10.5406093597412</v>
      </c>
      <c r="D2069" s="75">
        <v>47.545616149902301</v>
      </c>
      <c r="E2069" s="75">
        <v>102.5</v>
      </c>
      <c r="F2069" s="75">
        <v>-48.700000623701399</v>
      </c>
      <c r="G2069" s="75">
        <v>1416</v>
      </c>
    </row>
    <row r="2070" spans="2:7" x14ac:dyDescent="0.3">
      <c r="B2070" s="75">
        <v>417</v>
      </c>
      <c r="C2070" s="75">
        <v>-11.0600643157959</v>
      </c>
      <c r="D2070" s="75">
        <v>49.888725280761697</v>
      </c>
      <c r="E2070" s="75">
        <v>102.5</v>
      </c>
      <c r="F2070" s="75">
        <v>-51.099999342552401</v>
      </c>
      <c r="G2070" s="75">
        <v>1429</v>
      </c>
    </row>
    <row r="2073" spans="2:7" x14ac:dyDescent="0.3">
      <c r="B2073" s="75" t="s">
        <v>527</v>
      </c>
      <c r="C2073" s="75" t="s">
        <v>528</v>
      </c>
      <c r="D2073" s="75" t="s">
        <v>529</v>
      </c>
      <c r="E2073" s="75" t="s">
        <v>530</v>
      </c>
      <c r="F2073" s="75" t="s">
        <v>531</v>
      </c>
      <c r="G2073" s="75" t="s">
        <v>532</v>
      </c>
    </row>
    <row r="2074" spans="2:7" x14ac:dyDescent="0.3">
      <c r="B2074" s="75">
        <v>191</v>
      </c>
      <c r="C2074" s="75">
        <v>36</v>
      </c>
      <c r="D2074" s="75">
        <v>50</v>
      </c>
      <c r="E2074" s="75">
        <v>5</v>
      </c>
      <c r="F2074" s="75">
        <v>162</v>
      </c>
      <c r="G2074" s="75">
        <v>60</v>
      </c>
    </row>
    <row r="2075" spans="2:7" x14ac:dyDescent="0.3">
      <c r="B2075" s="75">
        <v>189</v>
      </c>
      <c r="C2075" s="75">
        <v>37</v>
      </c>
      <c r="D2075" s="75">
        <v>52</v>
      </c>
      <c r="E2075" s="75">
        <v>2</v>
      </c>
      <c r="F2075" s="75">
        <v>110</v>
      </c>
      <c r="G2075" s="75">
        <v>60</v>
      </c>
    </row>
    <row r="2076" spans="2:7" x14ac:dyDescent="0.3">
      <c r="B2076" s="75">
        <v>193</v>
      </c>
      <c r="C2076" s="75">
        <v>38</v>
      </c>
      <c r="D2076" s="75">
        <v>58</v>
      </c>
      <c r="E2076" s="75">
        <v>12</v>
      </c>
      <c r="F2076" s="75">
        <v>101</v>
      </c>
      <c r="G2076" s="75">
        <v>101</v>
      </c>
    </row>
    <row r="2077" spans="2:7" x14ac:dyDescent="0.3">
      <c r="B2077" s="75">
        <v>162</v>
      </c>
      <c r="C2077" s="75">
        <v>35</v>
      </c>
      <c r="D2077" s="75">
        <v>62</v>
      </c>
      <c r="E2077" s="75">
        <v>12</v>
      </c>
      <c r="F2077" s="75">
        <v>105</v>
      </c>
      <c r="G2077" s="75">
        <v>37</v>
      </c>
    </row>
    <row r="2078" spans="2:7" x14ac:dyDescent="0.3">
      <c r="B2078" s="75">
        <v>189</v>
      </c>
      <c r="C2078" s="75">
        <v>35</v>
      </c>
      <c r="D2078" s="75">
        <v>46</v>
      </c>
      <c r="E2078" s="75">
        <v>13</v>
      </c>
      <c r="F2078" s="75">
        <v>155</v>
      </c>
      <c r="G2078" s="75">
        <v>58</v>
      </c>
    </row>
    <row r="2079" spans="2:7" x14ac:dyDescent="0.3">
      <c r="B2079" s="75">
        <v>182</v>
      </c>
      <c r="C2079" s="75">
        <v>36</v>
      </c>
      <c r="D2079" s="75">
        <v>56</v>
      </c>
      <c r="E2079" s="75">
        <v>4</v>
      </c>
      <c r="F2079" s="75">
        <v>101</v>
      </c>
      <c r="G2079" s="75">
        <v>42</v>
      </c>
    </row>
    <row r="2080" spans="2:7" x14ac:dyDescent="0.3">
      <c r="B2080" s="75">
        <v>211</v>
      </c>
      <c r="C2080" s="75">
        <v>38</v>
      </c>
      <c r="D2080" s="75">
        <v>56</v>
      </c>
      <c r="E2080" s="75">
        <v>8</v>
      </c>
      <c r="F2080" s="75">
        <v>101</v>
      </c>
      <c r="G2080" s="75">
        <v>38</v>
      </c>
    </row>
    <row r="2081" spans="2:7" x14ac:dyDescent="0.3">
      <c r="B2081" s="75">
        <v>167</v>
      </c>
      <c r="C2081" s="75">
        <v>34</v>
      </c>
      <c r="D2081" s="75">
        <v>60</v>
      </c>
      <c r="E2081" s="75">
        <v>6</v>
      </c>
      <c r="F2081" s="75">
        <v>125</v>
      </c>
      <c r="G2081" s="75">
        <v>40</v>
      </c>
    </row>
    <row r="2082" spans="2:7" x14ac:dyDescent="0.3">
      <c r="B2082" s="75">
        <v>176</v>
      </c>
      <c r="C2082" s="75">
        <v>31</v>
      </c>
      <c r="D2082" s="75">
        <v>74</v>
      </c>
      <c r="E2082" s="75">
        <v>15</v>
      </c>
      <c r="F2082" s="75">
        <v>200</v>
      </c>
      <c r="G2082" s="75">
        <v>40</v>
      </c>
    </row>
    <row r="2083" spans="2:7" x14ac:dyDescent="0.3">
      <c r="B2083" s="75">
        <v>154</v>
      </c>
      <c r="C2083" s="75">
        <v>33</v>
      </c>
      <c r="D2083" s="75">
        <v>56</v>
      </c>
      <c r="E2083" s="75">
        <v>17</v>
      </c>
      <c r="F2083" s="75">
        <v>251</v>
      </c>
      <c r="G2083" s="75">
        <v>250</v>
      </c>
    </row>
    <row r="2084" spans="2:7" x14ac:dyDescent="0.3">
      <c r="B2084" s="75">
        <v>169</v>
      </c>
      <c r="C2084" s="75">
        <v>34</v>
      </c>
      <c r="D2084" s="75">
        <v>50</v>
      </c>
      <c r="E2084" s="75">
        <v>17</v>
      </c>
      <c r="F2084" s="75">
        <v>120</v>
      </c>
      <c r="G2084" s="75">
        <v>38</v>
      </c>
    </row>
    <row r="2085" spans="2:7" x14ac:dyDescent="0.3">
      <c r="B2085" s="75">
        <v>166</v>
      </c>
      <c r="C2085" s="75">
        <v>33</v>
      </c>
      <c r="D2085" s="75">
        <v>52</v>
      </c>
      <c r="E2085" s="75">
        <v>13</v>
      </c>
      <c r="F2085" s="75">
        <v>210</v>
      </c>
      <c r="G2085" s="75">
        <v>115</v>
      </c>
    </row>
    <row r="2086" spans="2:7" x14ac:dyDescent="0.3">
      <c r="B2086" s="75">
        <v>154</v>
      </c>
      <c r="C2086" s="75">
        <v>34</v>
      </c>
      <c r="D2086" s="75">
        <v>64</v>
      </c>
      <c r="E2086" s="75">
        <v>14</v>
      </c>
      <c r="F2086" s="75">
        <v>215</v>
      </c>
      <c r="G2086" s="75">
        <v>105</v>
      </c>
    </row>
    <row r="2087" spans="2:7" x14ac:dyDescent="0.3">
      <c r="B2087" s="75">
        <v>247</v>
      </c>
      <c r="C2087" s="75">
        <v>46</v>
      </c>
      <c r="D2087" s="75">
        <v>50</v>
      </c>
      <c r="E2087" s="75">
        <v>1</v>
      </c>
      <c r="F2087" s="75">
        <v>50</v>
      </c>
      <c r="G2087" s="75">
        <v>50</v>
      </c>
    </row>
    <row r="2088" spans="2:7" x14ac:dyDescent="0.3">
      <c r="B2088" s="75">
        <v>193</v>
      </c>
      <c r="C2088" s="75">
        <v>36</v>
      </c>
      <c r="D2088" s="75">
        <v>46</v>
      </c>
      <c r="E2088" s="75">
        <v>6</v>
      </c>
      <c r="F2088" s="75">
        <v>70</v>
      </c>
      <c r="G2088" s="75">
        <v>31</v>
      </c>
    </row>
    <row r="2089" spans="2:7" x14ac:dyDescent="0.3">
      <c r="B2089" s="75">
        <v>202</v>
      </c>
      <c r="C2089" s="75">
        <v>37</v>
      </c>
      <c r="D2089" s="75">
        <v>62</v>
      </c>
      <c r="E2089" s="75">
        <v>12</v>
      </c>
      <c r="F2089" s="75">
        <v>210</v>
      </c>
      <c r="G2089" s="75">
        <v>120</v>
      </c>
    </row>
    <row r="2090" spans="2:7" x14ac:dyDescent="0.3">
      <c r="B2090" s="75">
        <v>176</v>
      </c>
      <c r="C2090" s="75">
        <v>37</v>
      </c>
      <c r="D2090" s="75">
        <v>54</v>
      </c>
      <c r="E2090" s="75">
        <v>4</v>
      </c>
      <c r="F2090" s="75">
        <v>60</v>
      </c>
      <c r="G2090" s="75">
        <v>25</v>
      </c>
    </row>
    <row r="2091" spans="2:7" x14ac:dyDescent="0.3">
      <c r="B2091" s="75">
        <v>157</v>
      </c>
      <c r="C2091" s="75">
        <v>32</v>
      </c>
      <c r="D2091" s="75">
        <v>52</v>
      </c>
      <c r="E2091" s="75">
        <v>11</v>
      </c>
      <c r="F2091" s="75">
        <v>230</v>
      </c>
      <c r="G2091" s="75">
        <v>80</v>
      </c>
    </row>
    <row r="2092" spans="2:7" x14ac:dyDescent="0.3">
      <c r="B2092" s="75">
        <v>156</v>
      </c>
      <c r="C2092" s="75">
        <v>33</v>
      </c>
      <c r="D2092" s="75">
        <v>54</v>
      </c>
      <c r="E2092" s="75">
        <v>15</v>
      </c>
      <c r="F2092" s="75">
        <v>225</v>
      </c>
      <c r="G2092" s="75">
        <v>73</v>
      </c>
    </row>
    <row r="2093" spans="2:7" x14ac:dyDescent="0.3">
      <c r="B2093" s="75">
        <v>138</v>
      </c>
      <c r="C2093" s="75">
        <v>33</v>
      </c>
      <c r="D2093" s="75">
        <v>68</v>
      </c>
      <c r="E2093" s="75">
        <v>2</v>
      </c>
      <c r="F2093" s="75">
        <v>110</v>
      </c>
      <c r="G2093" s="75">
        <v>43</v>
      </c>
    </row>
    <row r="2096" spans="2:7" x14ac:dyDescent="0.3">
      <c r="B2096" s="75" t="s">
        <v>315</v>
      </c>
      <c r="C2096" s="75" t="s">
        <v>535</v>
      </c>
      <c r="D2096" s="75" t="s">
        <v>536</v>
      </c>
      <c r="E2096" s="75" t="s">
        <v>537</v>
      </c>
      <c r="F2096" s="75" t="s">
        <v>538</v>
      </c>
    </row>
    <row r="2097" spans="2:6" x14ac:dyDescent="0.3">
      <c r="B2097" s="75">
        <v>1</v>
      </c>
      <c r="C2097" s="75">
        <v>41</v>
      </c>
      <c r="D2097" s="75">
        <v>190</v>
      </c>
      <c r="E2097" s="75">
        <v>67</v>
      </c>
      <c r="F2097" s="75">
        <v>7.4</v>
      </c>
    </row>
    <row r="2098" spans="2:6" x14ac:dyDescent="0.3">
      <c r="B2098" s="75">
        <v>2</v>
      </c>
      <c r="C2098" s="75">
        <v>36</v>
      </c>
      <c r="D2098" s="75">
        <v>118</v>
      </c>
      <c r="E2098" s="75">
        <v>72</v>
      </c>
      <c r="F2098" s="75">
        <v>8</v>
      </c>
    </row>
    <row r="2099" spans="2:6" x14ac:dyDescent="0.3">
      <c r="B2099" s="75">
        <v>3</v>
      </c>
      <c r="C2099" s="75">
        <v>12</v>
      </c>
      <c r="D2099" s="75">
        <v>149</v>
      </c>
      <c r="E2099" s="75">
        <v>74</v>
      </c>
      <c r="F2099" s="75">
        <v>12.6</v>
      </c>
    </row>
    <row r="2100" spans="2:6" x14ac:dyDescent="0.3">
      <c r="B2100" s="75">
        <v>4</v>
      </c>
      <c r="C2100" s="75">
        <v>18</v>
      </c>
      <c r="D2100" s="75">
        <v>313</v>
      </c>
      <c r="E2100" s="75">
        <v>62</v>
      </c>
      <c r="F2100" s="75">
        <v>11.5</v>
      </c>
    </row>
    <row r="2101" spans="2:6" x14ac:dyDescent="0.3">
      <c r="B2101" s="75">
        <v>5</v>
      </c>
      <c r="C2101" s="75">
        <v>23</v>
      </c>
      <c r="D2101" s="75">
        <v>299</v>
      </c>
      <c r="E2101" s="75">
        <v>65</v>
      </c>
      <c r="F2101" s="75">
        <v>8.6</v>
      </c>
    </row>
    <row r="2102" spans="2:6" x14ac:dyDescent="0.3">
      <c r="B2102" s="75">
        <v>6</v>
      </c>
      <c r="C2102" s="75">
        <v>19</v>
      </c>
      <c r="D2102" s="75">
        <v>99</v>
      </c>
      <c r="E2102" s="75">
        <v>59</v>
      </c>
      <c r="F2102" s="75">
        <v>13.8</v>
      </c>
    </row>
    <row r="2103" spans="2:6" x14ac:dyDescent="0.3">
      <c r="B2103" s="75">
        <v>7</v>
      </c>
      <c r="C2103" s="75">
        <v>8</v>
      </c>
      <c r="D2103" s="75">
        <v>19</v>
      </c>
      <c r="E2103" s="75">
        <v>61</v>
      </c>
      <c r="F2103" s="75">
        <v>20.100000000000001</v>
      </c>
    </row>
    <row r="2104" spans="2:6" x14ac:dyDescent="0.3">
      <c r="B2104" s="75">
        <v>8</v>
      </c>
      <c r="C2104" s="75">
        <v>16</v>
      </c>
      <c r="D2104" s="75">
        <v>256</v>
      </c>
      <c r="E2104" s="75">
        <v>69</v>
      </c>
      <c r="F2104" s="75">
        <v>9.6999999999999993</v>
      </c>
    </row>
    <row r="2105" spans="2:6" x14ac:dyDescent="0.3">
      <c r="B2105" s="75">
        <v>9</v>
      </c>
      <c r="C2105" s="75">
        <v>11</v>
      </c>
      <c r="D2105" s="75">
        <v>290</v>
      </c>
      <c r="E2105" s="75">
        <v>66</v>
      </c>
      <c r="F2105" s="75">
        <v>9.1999999999999993</v>
      </c>
    </row>
    <row r="2106" spans="2:6" x14ac:dyDescent="0.3">
      <c r="B2106" s="75">
        <v>10</v>
      </c>
      <c r="C2106" s="75">
        <v>14</v>
      </c>
      <c r="D2106" s="75">
        <v>274</v>
      </c>
      <c r="E2106" s="75">
        <v>68</v>
      </c>
      <c r="F2106" s="75">
        <v>10.9</v>
      </c>
    </row>
    <row r="2107" spans="2:6" x14ac:dyDescent="0.3">
      <c r="B2107" s="75">
        <v>11</v>
      </c>
      <c r="C2107" s="75">
        <v>18</v>
      </c>
      <c r="D2107" s="75">
        <v>65</v>
      </c>
      <c r="E2107" s="75">
        <v>58</v>
      </c>
      <c r="F2107" s="75">
        <v>13.2</v>
      </c>
    </row>
    <row r="2108" spans="2:6" x14ac:dyDescent="0.3">
      <c r="B2108" s="75">
        <v>12</v>
      </c>
      <c r="C2108" s="75">
        <v>14</v>
      </c>
      <c r="D2108" s="75">
        <v>334</v>
      </c>
      <c r="E2108" s="75">
        <v>64</v>
      </c>
      <c r="F2108" s="75">
        <v>11.5</v>
      </c>
    </row>
    <row r="2109" spans="2:6" x14ac:dyDescent="0.3">
      <c r="B2109" s="75">
        <v>13</v>
      </c>
      <c r="C2109" s="75">
        <v>34</v>
      </c>
      <c r="D2109" s="75">
        <v>307</v>
      </c>
      <c r="E2109" s="75">
        <v>66</v>
      </c>
      <c r="F2109" s="75">
        <v>12</v>
      </c>
    </row>
    <row r="2110" spans="2:6" x14ac:dyDescent="0.3">
      <c r="B2110" s="75">
        <v>14</v>
      </c>
      <c r="C2110" s="75">
        <v>6</v>
      </c>
      <c r="D2110" s="75">
        <v>78</v>
      </c>
      <c r="E2110" s="75">
        <v>57</v>
      </c>
      <c r="F2110" s="75">
        <v>18.399999999999999</v>
      </c>
    </row>
    <row r="2111" spans="2:6" x14ac:dyDescent="0.3">
      <c r="B2111" s="75">
        <v>15</v>
      </c>
      <c r="C2111" s="75">
        <v>30</v>
      </c>
      <c r="D2111" s="75">
        <v>322</v>
      </c>
      <c r="E2111" s="75">
        <v>68</v>
      </c>
      <c r="F2111" s="75">
        <v>11.5</v>
      </c>
    </row>
    <row r="2112" spans="2:6" x14ac:dyDescent="0.3">
      <c r="B2112" s="75">
        <v>16</v>
      </c>
      <c r="C2112" s="75">
        <v>11</v>
      </c>
      <c r="D2112" s="75">
        <v>44</v>
      </c>
      <c r="E2112" s="75">
        <v>62</v>
      </c>
      <c r="F2112" s="75">
        <v>9.6999999999999993</v>
      </c>
    </row>
    <row r="2113" spans="2:6" x14ac:dyDescent="0.3">
      <c r="B2113" s="75">
        <v>17</v>
      </c>
      <c r="C2113" s="75">
        <v>1</v>
      </c>
      <c r="D2113" s="75">
        <v>8</v>
      </c>
      <c r="E2113" s="75">
        <v>59</v>
      </c>
      <c r="F2113" s="75">
        <v>9.6999999999999993</v>
      </c>
    </row>
    <row r="2114" spans="2:6" x14ac:dyDescent="0.3">
      <c r="B2114" s="75">
        <v>18</v>
      </c>
      <c r="C2114" s="75">
        <v>11</v>
      </c>
      <c r="D2114" s="75">
        <v>320</v>
      </c>
      <c r="E2114" s="75">
        <v>73</v>
      </c>
      <c r="F2114" s="75">
        <v>16.600000000000001</v>
      </c>
    </row>
    <row r="2115" spans="2:6" x14ac:dyDescent="0.3">
      <c r="B2115" s="75">
        <v>19</v>
      </c>
      <c r="C2115" s="75">
        <v>4</v>
      </c>
      <c r="D2115" s="75">
        <v>25</v>
      </c>
      <c r="E2115" s="75">
        <v>61</v>
      </c>
      <c r="F2115" s="75">
        <v>9.6999999999999993</v>
      </c>
    </row>
    <row r="2116" spans="2:6" x14ac:dyDescent="0.3">
      <c r="B2116" s="75">
        <v>20</v>
      </c>
      <c r="C2116" s="75">
        <v>32</v>
      </c>
      <c r="D2116" s="75">
        <v>92</v>
      </c>
      <c r="E2116" s="75">
        <v>61</v>
      </c>
      <c r="F2116" s="75">
        <v>12</v>
      </c>
    </row>
    <row r="2117" spans="2:6" x14ac:dyDescent="0.3">
      <c r="B2117" s="75">
        <v>21</v>
      </c>
      <c r="C2117" s="75">
        <v>23</v>
      </c>
      <c r="D2117" s="75">
        <v>13</v>
      </c>
      <c r="E2117" s="75">
        <v>67</v>
      </c>
      <c r="F2117" s="75">
        <v>12</v>
      </c>
    </row>
    <row r="2118" spans="2:6" x14ac:dyDescent="0.3">
      <c r="B2118" s="75">
        <v>22</v>
      </c>
      <c r="C2118" s="75">
        <v>45</v>
      </c>
      <c r="D2118" s="75">
        <v>252</v>
      </c>
      <c r="E2118" s="75">
        <v>81</v>
      </c>
      <c r="F2118" s="75">
        <v>14.9</v>
      </c>
    </row>
    <row r="2119" spans="2:6" x14ac:dyDescent="0.3">
      <c r="B2119" s="75">
        <v>23</v>
      </c>
      <c r="C2119" s="75">
        <v>115</v>
      </c>
      <c r="D2119" s="75">
        <v>223</v>
      </c>
      <c r="E2119" s="75">
        <v>79</v>
      </c>
      <c r="F2119" s="75">
        <v>5.7</v>
      </c>
    </row>
    <row r="2120" spans="2:6" x14ac:dyDescent="0.3">
      <c r="B2120" s="75">
        <v>24</v>
      </c>
      <c r="C2120" s="75">
        <v>37</v>
      </c>
      <c r="D2120" s="75">
        <v>279</v>
      </c>
      <c r="E2120" s="75">
        <v>76</v>
      </c>
      <c r="F2120" s="75">
        <v>7.4</v>
      </c>
    </row>
    <row r="2121" spans="2:6" x14ac:dyDescent="0.3">
      <c r="B2121" s="75">
        <v>25</v>
      </c>
      <c r="C2121" s="75">
        <v>29</v>
      </c>
      <c r="D2121" s="75">
        <v>127</v>
      </c>
      <c r="E2121" s="75">
        <v>82</v>
      </c>
      <c r="F2121" s="75">
        <v>9.6999999999999993</v>
      </c>
    </row>
    <row r="2122" spans="2:6" x14ac:dyDescent="0.3">
      <c r="B2122" s="75">
        <v>26</v>
      </c>
      <c r="C2122" s="75">
        <v>71</v>
      </c>
      <c r="D2122" s="75">
        <v>291</v>
      </c>
      <c r="E2122" s="75">
        <v>90</v>
      </c>
      <c r="F2122" s="75">
        <v>13.8</v>
      </c>
    </row>
    <row r="2123" spans="2:6" x14ac:dyDescent="0.3">
      <c r="B2123" s="75">
        <v>27</v>
      </c>
      <c r="C2123" s="75">
        <v>39</v>
      </c>
      <c r="D2123" s="75">
        <v>323</v>
      </c>
      <c r="E2123" s="75">
        <v>87</v>
      </c>
      <c r="F2123" s="75">
        <v>11.5</v>
      </c>
    </row>
    <row r="2124" spans="2:6" x14ac:dyDescent="0.3">
      <c r="B2124" s="75">
        <v>28</v>
      </c>
      <c r="C2124" s="75">
        <v>23</v>
      </c>
      <c r="D2124" s="75">
        <v>148</v>
      </c>
      <c r="E2124" s="75">
        <v>82</v>
      </c>
      <c r="F2124" s="75">
        <v>8</v>
      </c>
    </row>
    <row r="2125" spans="2:6" x14ac:dyDescent="0.3">
      <c r="B2125" s="75">
        <v>29</v>
      </c>
      <c r="C2125" s="75">
        <v>21</v>
      </c>
      <c r="D2125" s="75">
        <v>191</v>
      </c>
      <c r="E2125" s="75">
        <v>77</v>
      </c>
      <c r="F2125" s="75">
        <v>14.9</v>
      </c>
    </row>
    <row r="2126" spans="2:6" x14ac:dyDescent="0.3">
      <c r="B2126" s="75">
        <v>30</v>
      </c>
      <c r="C2126" s="75">
        <v>37</v>
      </c>
      <c r="D2126" s="75">
        <v>284</v>
      </c>
      <c r="E2126" s="75">
        <v>72</v>
      </c>
      <c r="F2126" s="75">
        <v>20.7</v>
      </c>
    </row>
    <row r="2127" spans="2:6" x14ac:dyDescent="0.3">
      <c r="B2127" s="75">
        <v>31</v>
      </c>
      <c r="C2127" s="75">
        <v>20</v>
      </c>
      <c r="D2127" s="75">
        <v>37</v>
      </c>
      <c r="E2127" s="75">
        <v>65</v>
      </c>
      <c r="F2127" s="75">
        <v>9.1999999999999993</v>
      </c>
    </row>
    <row r="2128" spans="2:6" x14ac:dyDescent="0.3">
      <c r="B2128" s="75">
        <v>32</v>
      </c>
      <c r="C2128" s="75">
        <v>12</v>
      </c>
      <c r="D2128" s="75">
        <v>120</v>
      </c>
      <c r="E2128" s="75">
        <v>73</v>
      </c>
      <c r="F2128" s="75">
        <v>11.5</v>
      </c>
    </row>
    <row r="2129" spans="2:6" x14ac:dyDescent="0.3">
      <c r="B2129" s="75">
        <v>33</v>
      </c>
      <c r="C2129" s="75">
        <v>13</v>
      </c>
      <c r="D2129" s="75">
        <v>137</v>
      </c>
      <c r="E2129" s="75">
        <v>76</v>
      </c>
      <c r="F2129" s="75">
        <v>10.3</v>
      </c>
    </row>
    <row r="2130" spans="2:6" x14ac:dyDescent="0.3">
      <c r="B2130" s="75">
        <v>34</v>
      </c>
      <c r="C2130" s="75">
        <v>135</v>
      </c>
      <c r="D2130" s="75">
        <v>269</v>
      </c>
      <c r="E2130" s="75">
        <v>84</v>
      </c>
      <c r="F2130" s="75">
        <v>4</v>
      </c>
    </row>
    <row r="2131" spans="2:6" x14ac:dyDescent="0.3">
      <c r="B2131" s="75">
        <v>35</v>
      </c>
      <c r="C2131" s="75">
        <v>49</v>
      </c>
      <c r="D2131" s="75">
        <v>248</v>
      </c>
      <c r="E2131" s="75">
        <v>85</v>
      </c>
      <c r="F2131" s="75">
        <v>9.1999999999999993</v>
      </c>
    </row>
    <row r="2132" spans="2:6" x14ac:dyDescent="0.3">
      <c r="B2132" s="75">
        <v>36</v>
      </c>
      <c r="C2132" s="75">
        <v>32</v>
      </c>
      <c r="D2132" s="75">
        <v>236</v>
      </c>
      <c r="E2132" s="75">
        <v>81</v>
      </c>
      <c r="F2132" s="75">
        <v>9.1999999999999993</v>
      </c>
    </row>
    <row r="2133" spans="2:6" x14ac:dyDescent="0.3">
      <c r="B2133" s="75">
        <v>37</v>
      </c>
      <c r="C2133" s="75">
        <v>64</v>
      </c>
      <c r="D2133" s="75">
        <v>175</v>
      </c>
      <c r="E2133" s="75">
        <v>83</v>
      </c>
      <c r="F2133" s="75">
        <v>4.5999999999999996</v>
      </c>
    </row>
    <row r="2134" spans="2:6" x14ac:dyDescent="0.3">
      <c r="B2134" s="75">
        <v>38</v>
      </c>
      <c r="C2134" s="75">
        <v>40</v>
      </c>
      <c r="D2134" s="75">
        <v>314</v>
      </c>
      <c r="E2134" s="75">
        <v>83</v>
      </c>
      <c r="F2134" s="75">
        <v>10.9</v>
      </c>
    </row>
    <row r="2135" spans="2:6" x14ac:dyDescent="0.3">
      <c r="B2135" s="75">
        <v>39</v>
      </c>
      <c r="C2135" s="75">
        <v>77</v>
      </c>
      <c r="D2135" s="75">
        <v>276</v>
      </c>
      <c r="E2135" s="75">
        <v>88</v>
      </c>
      <c r="F2135" s="75">
        <v>5.0999999999999996</v>
      </c>
    </row>
    <row r="2136" spans="2:6" x14ac:dyDescent="0.3">
      <c r="B2136" s="75">
        <v>40</v>
      </c>
      <c r="C2136" s="75">
        <v>97</v>
      </c>
      <c r="D2136" s="75">
        <v>267</v>
      </c>
      <c r="E2136" s="75">
        <v>92</v>
      </c>
      <c r="F2136" s="75">
        <v>6.3</v>
      </c>
    </row>
    <row r="2137" spans="2:6" x14ac:dyDescent="0.3">
      <c r="B2137" s="75">
        <v>41</v>
      </c>
      <c r="C2137" s="75">
        <v>97</v>
      </c>
      <c r="D2137" s="75">
        <v>272</v>
      </c>
      <c r="E2137" s="75">
        <v>92</v>
      </c>
      <c r="F2137" s="75">
        <v>5.7</v>
      </c>
    </row>
    <row r="2138" spans="2:6" x14ac:dyDescent="0.3">
      <c r="B2138" s="75">
        <v>42</v>
      </c>
      <c r="C2138" s="75">
        <v>85</v>
      </c>
      <c r="D2138" s="75">
        <v>175</v>
      </c>
      <c r="E2138" s="75">
        <v>89</v>
      </c>
      <c r="F2138" s="75">
        <v>7.4</v>
      </c>
    </row>
    <row r="2139" spans="2:6" x14ac:dyDescent="0.3">
      <c r="B2139" s="75">
        <v>43</v>
      </c>
      <c r="C2139" s="75">
        <v>10</v>
      </c>
      <c r="D2139" s="75">
        <v>264</v>
      </c>
      <c r="E2139" s="75">
        <v>73</v>
      </c>
      <c r="F2139" s="75">
        <v>14.3</v>
      </c>
    </row>
    <row r="2140" spans="2:6" x14ac:dyDescent="0.3">
      <c r="B2140" s="75">
        <v>44</v>
      </c>
      <c r="C2140" s="75">
        <v>27</v>
      </c>
      <c r="D2140" s="75">
        <v>175</v>
      </c>
      <c r="E2140" s="75">
        <v>81</v>
      </c>
      <c r="F2140" s="75">
        <v>14.9</v>
      </c>
    </row>
    <row r="2141" spans="2:6" x14ac:dyDescent="0.3">
      <c r="B2141" s="75">
        <v>45</v>
      </c>
      <c r="C2141" s="75">
        <v>7</v>
      </c>
      <c r="D2141" s="75">
        <v>48</v>
      </c>
      <c r="E2141" s="75">
        <v>80</v>
      </c>
      <c r="F2141" s="75">
        <v>14.3</v>
      </c>
    </row>
    <row r="2142" spans="2:6" x14ac:dyDescent="0.3">
      <c r="B2142" s="75">
        <v>46</v>
      </c>
      <c r="C2142" s="75">
        <v>48</v>
      </c>
      <c r="D2142" s="75">
        <v>260</v>
      </c>
      <c r="E2142" s="75">
        <v>81</v>
      </c>
      <c r="F2142" s="75">
        <v>6.9</v>
      </c>
    </row>
    <row r="2143" spans="2:6" x14ac:dyDescent="0.3">
      <c r="B2143" s="75">
        <v>47</v>
      </c>
      <c r="C2143" s="75">
        <v>35</v>
      </c>
      <c r="D2143" s="75">
        <v>274</v>
      </c>
      <c r="E2143" s="75">
        <v>82</v>
      </c>
      <c r="F2143" s="75">
        <v>10.3</v>
      </c>
    </row>
    <row r="2144" spans="2:6" x14ac:dyDescent="0.3">
      <c r="B2144" s="75">
        <v>48</v>
      </c>
      <c r="C2144" s="75">
        <v>61</v>
      </c>
      <c r="D2144" s="75">
        <v>285</v>
      </c>
      <c r="E2144" s="75">
        <v>84</v>
      </c>
      <c r="F2144" s="75">
        <v>6.3</v>
      </c>
    </row>
    <row r="2145" spans="2:6" x14ac:dyDescent="0.3">
      <c r="B2145" s="75">
        <v>49</v>
      </c>
      <c r="C2145" s="75">
        <v>79</v>
      </c>
      <c r="D2145" s="75">
        <v>187</v>
      </c>
      <c r="E2145" s="75">
        <v>87</v>
      </c>
      <c r="F2145" s="75">
        <v>5.0999999999999996</v>
      </c>
    </row>
    <row r="2146" spans="2:6" x14ac:dyDescent="0.3">
      <c r="B2146" s="75">
        <v>50</v>
      </c>
      <c r="C2146" s="75">
        <v>63</v>
      </c>
      <c r="D2146" s="75">
        <v>220</v>
      </c>
      <c r="E2146" s="75">
        <v>85</v>
      </c>
      <c r="F2146" s="75">
        <v>11.5</v>
      </c>
    </row>
    <row r="2147" spans="2:6" x14ac:dyDescent="0.3">
      <c r="B2147" s="75">
        <v>51</v>
      </c>
      <c r="C2147" s="75">
        <v>16</v>
      </c>
      <c r="D2147" s="75">
        <v>7</v>
      </c>
      <c r="E2147" s="75">
        <v>74</v>
      </c>
      <c r="F2147" s="75">
        <v>6.9</v>
      </c>
    </row>
    <row r="2148" spans="2:6" x14ac:dyDescent="0.3">
      <c r="B2148" s="75">
        <v>52</v>
      </c>
      <c r="C2148" s="75">
        <v>80</v>
      </c>
      <c r="D2148" s="75">
        <v>294</v>
      </c>
      <c r="E2148" s="75">
        <v>86</v>
      </c>
      <c r="F2148" s="75">
        <v>8.6</v>
      </c>
    </row>
    <row r="2149" spans="2:6" x14ac:dyDescent="0.3">
      <c r="B2149" s="75">
        <v>53</v>
      </c>
      <c r="C2149" s="75">
        <v>108</v>
      </c>
      <c r="D2149" s="75">
        <v>223</v>
      </c>
      <c r="E2149" s="75">
        <v>85</v>
      </c>
      <c r="F2149" s="75">
        <v>8</v>
      </c>
    </row>
    <row r="2150" spans="2:6" x14ac:dyDescent="0.3">
      <c r="B2150" s="75">
        <v>54</v>
      </c>
      <c r="C2150" s="75">
        <v>20</v>
      </c>
      <c r="D2150" s="75">
        <v>81</v>
      </c>
      <c r="E2150" s="75">
        <v>82</v>
      </c>
      <c r="F2150" s="75">
        <v>8.6</v>
      </c>
    </row>
    <row r="2151" spans="2:6" x14ac:dyDescent="0.3">
      <c r="B2151" s="75">
        <v>55</v>
      </c>
      <c r="C2151" s="75">
        <v>52</v>
      </c>
      <c r="D2151" s="75">
        <v>82</v>
      </c>
      <c r="E2151" s="75">
        <v>86</v>
      </c>
      <c r="F2151" s="75">
        <v>12</v>
      </c>
    </row>
    <row r="2152" spans="2:6" x14ac:dyDescent="0.3">
      <c r="B2152" s="75">
        <v>56</v>
      </c>
      <c r="C2152" s="75">
        <v>82</v>
      </c>
      <c r="D2152" s="75">
        <v>213</v>
      </c>
      <c r="E2152" s="75">
        <v>88</v>
      </c>
      <c r="F2152" s="75">
        <v>7.4</v>
      </c>
    </row>
    <row r="2153" spans="2:6" x14ac:dyDescent="0.3">
      <c r="B2153" s="75">
        <v>57</v>
      </c>
      <c r="C2153" s="75">
        <v>50</v>
      </c>
      <c r="D2153" s="75">
        <v>275</v>
      </c>
      <c r="E2153" s="75">
        <v>86</v>
      </c>
      <c r="F2153" s="75">
        <v>7.4</v>
      </c>
    </row>
    <row r="2154" spans="2:6" x14ac:dyDescent="0.3">
      <c r="B2154" s="75">
        <v>58</v>
      </c>
      <c r="C2154" s="75">
        <v>64</v>
      </c>
      <c r="D2154" s="75">
        <v>253</v>
      </c>
      <c r="E2154" s="75">
        <v>83</v>
      </c>
      <c r="F2154" s="75">
        <v>7.4</v>
      </c>
    </row>
    <row r="2155" spans="2:6" x14ac:dyDescent="0.3">
      <c r="B2155" s="75">
        <v>59</v>
      </c>
      <c r="C2155" s="75">
        <v>59</v>
      </c>
      <c r="D2155" s="75">
        <v>254</v>
      </c>
      <c r="E2155" s="75">
        <v>81</v>
      </c>
      <c r="F2155" s="75">
        <v>9.1999999999999993</v>
      </c>
    </row>
    <row r="2156" spans="2:6" x14ac:dyDescent="0.3">
      <c r="B2156" s="75">
        <v>60</v>
      </c>
      <c r="C2156" s="75">
        <v>39</v>
      </c>
      <c r="D2156" s="75">
        <v>83</v>
      </c>
      <c r="E2156" s="75">
        <v>81</v>
      </c>
      <c r="F2156" s="75">
        <v>6.9</v>
      </c>
    </row>
    <row r="2157" spans="2:6" x14ac:dyDescent="0.3">
      <c r="B2157" s="75">
        <v>61</v>
      </c>
      <c r="C2157" s="75">
        <v>9</v>
      </c>
      <c r="D2157" s="75">
        <v>24</v>
      </c>
      <c r="E2157" s="75">
        <v>81</v>
      </c>
      <c r="F2157" s="75">
        <v>13.8</v>
      </c>
    </row>
    <row r="2158" spans="2:6" x14ac:dyDescent="0.3">
      <c r="B2158" s="75">
        <v>62</v>
      </c>
      <c r="C2158" s="75">
        <v>16</v>
      </c>
      <c r="D2158" s="75">
        <v>77</v>
      </c>
      <c r="E2158" s="75">
        <v>82</v>
      </c>
      <c r="F2158" s="75">
        <v>7.4</v>
      </c>
    </row>
    <row r="2159" spans="2:6" x14ac:dyDescent="0.3">
      <c r="B2159" s="75">
        <v>63</v>
      </c>
      <c r="C2159" s="75">
        <v>122</v>
      </c>
      <c r="D2159" s="75">
        <v>255</v>
      </c>
      <c r="E2159" s="75">
        <v>89</v>
      </c>
      <c r="F2159" s="75">
        <v>4</v>
      </c>
    </row>
    <row r="2160" spans="2:6" x14ac:dyDescent="0.3">
      <c r="B2160" s="75">
        <v>64</v>
      </c>
      <c r="C2160" s="75">
        <v>89</v>
      </c>
      <c r="D2160" s="75">
        <v>229</v>
      </c>
      <c r="E2160" s="75">
        <v>90</v>
      </c>
      <c r="F2160" s="75">
        <v>10.3</v>
      </c>
    </row>
    <row r="2161" spans="2:6" x14ac:dyDescent="0.3">
      <c r="B2161" s="75">
        <v>65</v>
      </c>
      <c r="C2161" s="75">
        <v>110</v>
      </c>
      <c r="D2161" s="75">
        <v>207</v>
      </c>
      <c r="E2161" s="75">
        <v>90</v>
      </c>
      <c r="F2161" s="75">
        <v>8</v>
      </c>
    </row>
    <row r="2162" spans="2:6" x14ac:dyDescent="0.3">
      <c r="B2162" s="75">
        <v>66</v>
      </c>
      <c r="C2162" s="75">
        <v>44</v>
      </c>
      <c r="D2162" s="75">
        <v>192</v>
      </c>
      <c r="E2162" s="75">
        <v>86</v>
      </c>
      <c r="F2162" s="75">
        <v>11.5</v>
      </c>
    </row>
    <row r="2163" spans="2:6" x14ac:dyDescent="0.3">
      <c r="B2163" s="75">
        <v>67</v>
      </c>
      <c r="C2163" s="75">
        <v>28</v>
      </c>
      <c r="D2163" s="75">
        <v>273</v>
      </c>
      <c r="E2163" s="75">
        <v>82</v>
      </c>
      <c r="F2163" s="75">
        <v>11.5</v>
      </c>
    </row>
    <row r="2164" spans="2:6" x14ac:dyDescent="0.3">
      <c r="B2164" s="75">
        <v>68</v>
      </c>
      <c r="C2164" s="75">
        <v>65</v>
      </c>
      <c r="D2164" s="75">
        <v>157</v>
      </c>
      <c r="E2164" s="75">
        <v>80</v>
      </c>
      <c r="F2164" s="75">
        <v>9.6999999999999993</v>
      </c>
    </row>
    <row r="2165" spans="2:6" x14ac:dyDescent="0.3">
      <c r="B2165" s="75">
        <v>69</v>
      </c>
      <c r="C2165" s="75">
        <v>22</v>
      </c>
      <c r="D2165" s="75">
        <v>71</v>
      </c>
      <c r="E2165" s="75">
        <v>77</v>
      </c>
      <c r="F2165" s="75">
        <v>10.3</v>
      </c>
    </row>
    <row r="2166" spans="2:6" x14ac:dyDescent="0.3">
      <c r="B2166" s="75">
        <v>70</v>
      </c>
      <c r="C2166" s="75">
        <v>59</v>
      </c>
      <c r="D2166" s="75">
        <v>51</v>
      </c>
      <c r="E2166" s="75">
        <v>79</v>
      </c>
      <c r="F2166" s="75">
        <v>6.3</v>
      </c>
    </row>
    <row r="2167" spans="2:6" x14ac:dyDescent="0.3">
      <c r="B2167" s="75">
        <v>71</v>
      </c>
      <c r="C2167" s="75">
        <v>23</v>
      </c>
      <c r="D2167" s="75">
        <v>115</v>
      </c>
      <c r="E2167" s="75">
        <v>76</v>
      </c>
      <c r="F2167" s="75">
        <v>7.4</v>
      </c>
    </row>
    <row r="2168" spans="2:6" x14ac:dyDescent="0.3">
      <c r="B2168" s="75">
        <v>72</v>
      </c>
      <c r="C2168" s="75">
        <v>31</v>
      </c>
      <c r="D2168" s="75">
        <v>244</v>
      </c>
      <c r="E2168" s="75">
        <v>78</v>
      </c>
      <c r="F2168" s="75">
        <v>10.9</v>
      </c>
    </row>
    <row r="2169" spans="2:6" x14ac:dyDescent="0.3">
      <c r="B2169" s="75">
        <v>73</v>
      </c>
      <c r="C2169" s="75">
        <v>44</v>
      </c>
      <c r="D2169" s="75">
        <v>190</v>
      </c>
      <c r="E2169" s="75">
        <v>78</v>
      </c>
      <c r="F2169" s="75">
        <v>10.3</v>
      </c>
    </row>
    <row r="2170" spans="2:6" x14ac:dyDescent="0.3">
      <c r="B2170" s="75">
        <v>74</v>
      </c>
      <c r="C2170" s="75">
        <v>21</v>
      </c>
      <c r="D2170" s="75">
        <v>259</v>
      </c>
      <c r="E2170" s="75">
        <v>77</v>
      </c>
      <c r="F2170" s="75">
        <v>15.5</v>
      </c>
    </row>
    <row r="2171" spans="2:6" x14ac:dyDescent="0.3">
      <c r="B2171" s="75">
        <v>75</v>
      </c>
      <c r="C2171" s="75">
        <v>9</v>
      </c>
      <c r="D2171" s="75">
        <v>36</v>
      </c>
      <c r="E2171" s="75">
        <v>72</v>
      </c>
      <c r="F2171" s="75">
        <v>14.3</v>
      </c>
    </row>
    <row r="2172" spans="2:6" x14ac:dyDescent="0.3">
      <c r="B2172" s="75">
        <v>76</v>
      </c>
      <c r="C2172" s="75">
        <v>45</v>
      </c>
      <c r="D2172" s="75">
        <v>212</v>
      </c>
      <c r="E2172" s="75">
        <v>79</v>
      </c>
      <c r="F2172" s="75">
        <v>9.6999999999999993</v>
      </c>
    </row>
    <row r="2173" spans="2:6" x14ac:dyDescent="0.3">
      <c r="B2173" s="75">
        <v>77</v>
      </c>
      <c r="C2173" s="75">
        <v>168</v>
      </c>
      <c r="D2173" s="75">
        <v>238</v>
      </c>
      <c r="E2173" s="75">
        <v>81</v>
      </c>
      <c r="F2173" s="75">
        <v>3.4</v>
      </c>
    </row>
    <row r="2174" spans="2:6" x14ac:dyDescent="0.3">
      <c r="B2174" s="75">
        <v>78</v>
      </c>
      <c r="C2174" s="75">
        <v>73</v>
      </c>
      <c r="D2174" s="75">
        <v>215</v>
      </c>
      <c r="E2174" s="75">
        <v>86</v>
      </c>
      <c r="F2174" s="75">
        <v>8</v>
      </c>
    </row>
    <row r="2175" spans="2:6" x14ac:dyDescent="0.3">
      <c r="B2175" s="75">
        <v>79</v>
      </c>
      <c r="C2175" s="75">
        <v>76</v>
      </c>
      <c r="D2175" s="75">
        <v>203</v>
      </c>
      <c r="E2175" s="75">
        <v>97</v>
      </c>
      <c r="F2175" s="75">
        <v>9.6999999999999993</v>
      </c>
    </row>
    <row r="2176" spans="2:6" x14ac:dyDescent="0.3">
      <c r="B2176" s="75">
        <v>80</v>
      </c>
      <c r="C2176" s="75">
        <v>118</v>
      </c>
      <c r="D2176" s="75">
        <v>225</v>
      </c>
      <c r="E2176" s="75">
        <v>94</v>
      </c>
      <c r="F2176" s="75">
        <v>2.2999999999999998</v>
      </c>
    </row>
    <row r="2177" spans="2:6" x14ac:dyDescent="0.3">
      <c r="B2177" s="75">
        <v>81</v>
      </c>
      <c r="C2177" s="75">
        <v>84</v>
      </c>
      <c r="D2177" s="75">
        <v>237</v>
      </c>
      <c r="E2177" s="75">
        <v>96</v>
      </c>
      <c r="F2177" s="75">
        <v>6.3</v>
      </c>
    </row>
    <row r="2178" spans="2:6" x14ac:dyDescent="0.3">
      <c r="B2178" s="75">
        <v>82</v>
      </c>
      <c r="C2178" s="75">
        <v>85</v>
      </c>
      <c r="D2178" s="75">
        <v>188</v>
      </c>
      <c r="E2178" s="75">
        <v>94</v>
      </c>
      <c r="F2178" s="75">
        <v>6.3</v>
      </c>
    </row>
    <row r="2179" spans="2:6" x14ac:dyDescent="0.3">
      <c r="B2179" s="75">
        <v>83</v>
      </c>
      <c r="C2179" s="75">
        <v>95.999999999999901</v>
      </c>
      <c r="D2179" s="75">
        <v>167</v>
      </c>
      <c r="E2179" s="75">
        <v>91</v>
      </c>
      <c r="F2179" s="75">
        <v>6.9</v>
      </c>
    </row>
    <row r="2180" spans="2:6" x14ac:dyDescent="0.3">
      <c r="B2180" s="75">
        <v>84</v>
      </c>
      <c r="C2180" s="75">
        <v>78</v>
      </c>
      <c r="D2180" s="75">
        <v>197</v>
      </c>
      <c r="E2180" s="75">
        <v>92</v>
      </c>
      <c r="F2180" s="75">
        <v>5.0999999999999996</v>
      </c>
    </row>
    <row r="2181" spans="2:6" x14ac:dyDescent="0.3">
      <c r="B2181" s="75">
        <v>85</v>
      </c>
      <c r="C2181" s="75">
        <v>73</v>
      </c>
      <c r="D2181" s="75">
        <v>183</v>
      </c>
      <c r="E2181" s="75">
        <v>93</v>
      </c>
      <c r="F2181" s="75">
        <v>2.8</v>
      </c>
    </row>
    <row r="2182" spans="2:6" x14ac:dyDescent="0.3">
      <c r="B2182" s="75">
        <v>86</v>
      </c>
      <c r="C2182" s="75">
        <v>91</v>
      </c>
      <c r="D2182" s="75">
        <v>189</v>
      </c>
      <c r="E2182" s="75">
        <v>93</v>
      </c>
      <c r="F2182" s="75">
        <v>4.5999999999999996</v>
      </c>
    </row>
    <row r="2183" spans="2:6" x14ac:dyDescent="0.3">
      <c r="B2183" s="75">
        <v>87</v>
      </c>
      <c r="C2183" s="75">
        <v>47</v>
      </c>
      <c r="D2183" s="75">
        <v>95</v>
      </c>
      <c r="E2183" s="75">
        <v>87</v>
      </c>
      <c r="F2183" s="75">
        <v>7.4</v>
      </c>
    </row>
    <row r="2184" spans="2:6" x14ac:dyDescent="0.3">
      <c r="B2184" s="75">
        <v>88</v>
      </c>
      <c r="C2184" s="75">
        <v>32</v>
      </c>
      <c r="D2184" s="75">
        <v>92</v>
      </c>
      <c r="E2184" s="75">
        <v>84</v>
      </c>
      <c r="F2184" s="75">
        <v>15.5</v>
      </c>
    </row>
    <row r="2185" spans="2:6" x14ac:dyDescent="0.3">
      <c r="B2185" s="75">
        <v>89</v>
      </c>
      <c r="C2185" s="75">
        <v>20</v>
      </c>
      <c r="D2185" s="75">
        <v>252</v>
      </c>
      <c r="E2185" s="75">
        <v>80</v>
      </c>
      <c r="F2185" s="75">
        <v>10.9</v>
      </c>
    </row>
    <row r="2186" spans="2:6" x14ac:dyDescent="0.3">
      <c r="B2186" s="75">
        <v>90</v>
      </c>
      <c r="C2186" s="75">
        <v>23</v>
      </c>
      <c r="D2186" s="75">
        <v>220</v>
      </c>
      <c r="E2186" s="75">
        <v>78</v>
      </c>
      <c r="F2186" s="75">
        <v>10.3</v>
      </c>
    </row>
    <row r="2187" spans="2:6" x14ac:dyDescent="0.3">
      <c r="B2187" s="75">
        <v>91</v>
      </c>
      <c r="C2187" s="75">
        <v>21</v>
      </c>
      <c r="D2187" s="75">
        <v>230</v>
      </c>
      <c r="E2187" s="75">
        <v>75</v>
      </c>
      <c r="F2187" s="75">
        <v>10.9</v>
      </c>
    </row>
    <row r="2188" spans="2:6" x14ac:dyDescent="0.3">
      <c r="B2188" s="75">
        <v>92</v>
      </c>
      <c r="C2188" s="75">
        <v>24</v>
      </c>
      <c r="D2188" s="75">
        <v>259</v>
      </c>
      <c r="E2188" s="75">
        <v>73</v>
      </c>
      <c r="F2188" s="75">
        <v>9.6999999999999993</v>
      </c>
    </row>
    <row r="2189" spans="2:6" x14ac:dyDescent="0.3">
      <c r="B2189" s="75">
        <v>93</v>
      </c>
      <c r="C2189" s="75">
        <v>44</v>
      </c>
      <c r="D2189" s="75">
        <v>236</v>
      </c>
      <c r="E2189" s="75">
        <v>81</v>
      </c>
      <c r="F2189" s="75">
        <v>14.9</v>
      </c>
    </row>
    <row r="2190" spans="2:6" x14ac:dyDescent="0.3">
      <c r="B2190" s="75">
        <v>94</v>
      </c>
      <c r="C2190" s="75">
        <v>21</v>
      </c>
      <c r="D2190" s="75">
        <v>259</v>
      </c>
      <c r="E2190" s="75">
        <v>76</v>
      </c>
      <c r="F2190" s="75">
        <v>15.5</v>
      </c>
    </row>
    <row r="2191" spans="2:6" x14ac:dyDescent="0.3">
      <c r="B2191" s="75">
        <v>95</v>
      </c>
      <c r="C2191" s="75">
        <v>28</v>
      </c>
      <c r="D2191" s="75">
        <v>238</v>
      </c>
      <c r="E2191" s="75">
        <v>77</v>
      </c>
      <c r="F2191" s="75">
        <v>6.3</v>
      </c>
    </row>
    <row r="2192" spans="2:6" x14ac:dyDescent="0.3">
      <c r="B2192" s="75">
        <v>96</v>
      </c>
      <c r="C2192" s="75">
        <v>9</v>
      </c>
      <c r="D2192" s="75">
        <v>24</v>
      </c>
      <c r="E2192" s="75">
        <v>71</v>
      </c>
      <c r="F2192" s="75">
        <v>10.9</v>
      </c>
    </row>
    <row r="2193" spans="2:6" x14ac:dyDescent="0.3">
      <c r="B2193" s="75">
        <v>97</v>
      </c>
      <c r="C2193" s="75">
        <v>13</v>
      </c>
      <c r="D2193" s="75">
        <v>112</v>
      </c>
      <c r="E2193" s="75">
        <v>71</v>
      </c>
      <c r="F2193" s="75">
        <v>11.5</v>
      </c>
    </row>
    <row r="2194" spans="2:6" x14ac:dyDescent="0.3">
      <c r="B2194" s="75">
        <v>98</v>
      </c>
      <c r="C2194" s="75">
        <v>46</v>
      </c>
      <c r="D2194" s="75">
        <v>237</v>
      </c>
      <c r="E2194" s="75">
        <v>78</v>
      </c>
      <c r="F2194" s="75">
        <v>6.9</v>
      </c>
    </row>
    <row r="2195" spans="2:6" x14ac:dyDescent="0.3">
      <c r="B2195" s="75">
        <v>99</v>
      </c>
      <c r="C2195" s="75">
        <v>18</v>
      </c>
      <c r="D2195" s="75">
        <v>224</v>
      </c>
      <c r="E2195" s="75">
        <v>67</v>
      </c>
      <c r="F2195" s="75">
        <v>13.8</v>
      </c>
    </row>
    <row r="2196" spans="2:6" x14ac:dyDescent="0.3">
      <c r="B2196" s="75">
        <v>100</v>
      </c>
      <c r="C2196" s="75">
        <v>13</v>
      </c>
      <c r="D2196" s="75">
        <v>27</v>
      </c>
      <c r="E2196" s="75">
        <v>76</v>
      </c>
      <c r="F2196" s="75">
        <v>10.3</v>
      </c>
    </row>
    <row r="2197" spans="2:6" x14ac:dyDescent="0.3">
      <c r="B2197" s="75">
        <v>101</v>
      </c>
      <c r="C2197" s="75">
        <v>24</v>
      </c>
      <c r="D2197" s="75">
        <v>238</v>
      </c>
      <c r="E2197" s="75">
        <v>68</v>
      </c>
      <c r="F2197" s="75">
        <v>10.3</v>
      </c>
    </row>
    <row r="2198" spans="2:6" x14ac:dyDescent="0.3">
      <c r="B2198" s="75">
        <v>102</v>
      </c>
      <c r="C2198" s="75">
        <v>16</v>
      </c>
      <c r="D2198" s="75">
        <v>201</v>
      </c>
      <c r="E2198" s="75">
        <v>82</v>
      </c>
      <c r="F2198" s="75">
        <v>8</v>
      </c>
    </row>
    <row r="2199" spans="2:6" x14ac:dyDescent="0.3">
      <c r="B2199" s="75">
        <v>103</v>
      </c>
      <c r="C2199" s="75">
        <v>13</v>
      </c>
      <c r="D2199" s="75">
        <v>238</v>
      </c>
      <c r="E2199" s="75">
        <v>64</v>
      </c>
      <c r="F2199" s="75">
        <v>12.6</v>
      </c>
    </row>
    <row r="2200" spans="2:6" x14ac:dyDescent="0.3">
      <c r="B2200" s="75">
        <v>104</v>
      </c>
      <c r="C2200" s="75">
        <v>23</v>
      </c>
      <c r="D2200" s="75">
        <v>14</v>
      </c>
      <c r="E2200" s="75">
        <v>71</v>
      </c>
      <c r="F2200" s="75">
        <v>9.1999999999999993</v>
      </c>
    </row>
    <row r="2201" spans="2:6" x14ac:dyDescent="0.3">
      <c r="B2201" s="75">
        <v>105</v>
      </c>
      <c r="C2201" s="75">
        <v>36</v>
      </c>
      <c r="D2201" s="75">
        <v>139</v>
      </c>
      <c r="E2201" s="75">
        <v>81</v>
      </c>
      <c r="F2201" s="75">
        <v>10.3</v>
      </c>
    </row>
    <row r="2202" spans="2:6" x14ac:dyDescent="0.3">
      <c r="B2202" s="75">
        <v>106</v>
      </c>
      <c r="C2202" s="75">
        <v>7</v>
      </c>
      <c r="D2202" s="75">
        <v>49</v>
      </c>
      <c r="E2202" s="75">
        <v>69</v>
      </c>
      <c r="F2202" s="75">
        <v>10.3</v>
      </c>
    </row>
    <row r="2203" spans="2:6" x14ac:dyDescent="0.3">
      <c r="B2203" s="75">
        <v>107</v>
      </c>
      <c r="C2203" s="75">
        <v>14</v>
      </c>
      <c r="D2203" s="75">
        <v>20</v>
      </c>
      <c r="E2203" s="75">
        <v>63</v>
      </c>
      <c r="F2203" s="75">
        <v>16.600000000000001</v>
      </c>
    </row>
    <row r="2204" spans="2:6" x14ac:dyDescent="0.3">
      <c r="B2204" s="75">
        <v>108</v>
      </c>
      <c r="C2204" s="75">
        <v>30</v>
      </c>
      <c r="D2204" s="75">
        <v>193</v>
      </c>
      <c r="E2204" s="75">
        <v>70</v>
      </c>
      <c r="F2204" s="75">
        <v>6.9</v>
      </c>
    </row>
    <row r="2205" spans="2:6" x14ac:dyDescent="0.3">
      <c r="B2205" s="75">
        <v>109</v>
      </c>
      <c r="C2205" s="75">
        <v>14</v>
      </c>
      <c r="D2205" s="75">
        <v>191</v>
      </c>
      <c r="E2205" s="75">
        <v>75</v>
      </c>
      <c r="F2205" s="75">
        <v>14.3</v>
      </c>
    </row>
    <row r="2206" spans="2:6" x14ac:dyDescent="0.3">
      <c r="B2206" s="75">
        <v>110</v>
      </c>
      <c r="C2206" s="75">
        <v>18</v>
      </c>
      <c r="D2206" s="75">
        <v>131</v>
      </c>
      <c r="E2206" s="75">
        <v>76</v>
      </c>
      <c r="F2206" s="75">
        <v>8</v>
      </c>
    </row>
    <row r="2207" spans="2:6" x14ac:dyDescent="0.3">
      <c r="B2207" s="75">
        <v>111</v>
      </c>
      <c r="C2207" s="75">
        <v>20</v>
      </c>
      <c r="D2207" s="75">
        <v>223</v>
      </c>
      <c r="E2207" s="75">
        <v>68</v>
      </c>
      <c r="F2207" s="75">
        <v>11.5</v>
      </c>
    </row>
    <row r="2210" spans="2:10" x14ac:dyDescent="0.3">
      <c r="B2210" s="75" t="s">
        <v>264</v>
      </c>
      <c r="C2210" s="75" t="s">
        <v>265</v>
      </c>
      <c r="D2210" s="75" t="s">
        <v>266</v>
      </c>
      <c r="E2210" s="75" t="s">
        <v>267</v>
      </c>
      <c r="F2210" s="75" t="s">
        <v>268</v>
      </c>
      <c r="G2210" s="75" t="s">
        <v>269</v>
      </c>
      <c r="H2210" s="75" t="s">
        <v>270</v>
      </c>
      <c r="I2210" s="75" t="s">
        <v>271</v>
      </c>
      <c r="J2210" s="75" t="s">
        <v>272</v>
      </c>
    </row>
    <row r="2211" spans="2:10" x14ac:dyDescent="0.3">
      <c r="B2211" s="75">
        <v>-0.57981849500000004</v>
      </c>
      <c r="C2211" s="75">
        <v>2.769458829</v>
      </c>
      <c r="D2211" s="75">
        <v>50</v>
      </c>
      <c r="E2211" s="75">
        <v>-1.386294361</v>
      </c>
      <c r="F2211" s="75">
        <v>0</v>
      </c>
      <c r="G2211" s="75">
        <v>-1.386294361</v>
      </c>
      <c r="H2211" s="75">
        <v>6</v>
      </c>
      <c r="I2211" s="75">
        <v>0</v>
      </c>
      <c r="J2211" s="75">
        <v>-0.43078291600000002</v>
      </c>
    </row>
    <row r="2212" spans="2:10" x14ac:dyDescent="0.3">
      <c r="B2212" s="75">
        <v>-0.99425227299999996</v>
      </c>
      <c r="C2212" s="75">
        <v>3.3196257280000001</v>
      </c>
      <c r="D2212" s="75">
        <v>58</v>
      </c>
      <c r="E2212" s="75">
        <v>-1.386294361</v>
      </c>
      <c r="F2212" s="75">
        <v>0</v>
      </c>
      <c r="G2212" s="75">
        <v>-1.386294361</v>
      </c>
      <c r="H2212" s="75">
        <v>6</v>
      </c>
      <c r="I2212" s="75">
        <v>0</v>
      </c>
      <c r="J2212" s="75">
        <v>-0.16251892900000001</v>
      </c>
    </row>
    <row r="2213" spans="2:10" x14ac:dyDescent="0.3">
      <c r="B2213" s="75">
        <v>-0.51082562399999998</v>
      </c>
      <c r="C2213" s="75">
        <v>2.6912430829999998</v>
      </c>
      <c r="D2213" s="75">
        <v>74</v>
      </c>
      <c r="E2213" s="75">
        <v>-1.386294361</v>
      </c>
      <c r="F2213" s="75">
        <v>0</v>
      </c>
      <c r="G2213" s="75">
        <v>-1.386294361</v>
      </c>
      <c r="H2213" s="75">
        <v>7</v>
      </c>
      <c r="I2213" s="75">
        <v>20</v>
      </c>
      <c r="J2213" s="75">
        <v>-0.16251892900000001</v>
      </c>
    </row>
    <row r="2214" spans="2:10" x14ac:dyDescent="0.3">
      <c r="B2214" s="75">
        <v>-1.203972804</v>
      </c>
      <c r="C2214" s="75">
        <v>3.2827891509999998</v>
      </c>
      <c r="D2214" s="75">
        <v>58</v>
      </c>
      <c r="E2214" s="75">
        <v>-1.386294361</v>
      </c>
      <c r="F2214" s="75">
        <v>0</v>
      </c>
      <c r="G2214" s="75">
        <v>-1.386294361</v>
      </c>
      <c r="H2214" s="75">
        <v>6</v>
      </c>
      <c r="I2214" s="75">
        <v>0</v>
      </c>
      <c r="J2214" s="75">
        <v>-0.16251892900000001</v>
      </c>
    </row>
    <row r="2215" spans="2:10" x14ac:dyDescent="0.3">
      <c r="B2215" s="75">
        <v>0.75141608900000001</v>
      </c>
      <c r="C2215" s="75">
        <v>3.432372999</v>
      </c>
      <c r="D2215" s="75">
        <v>62</v>
      </c>
      <c r="E2215" s="75">
        <v>-1.386294361</v>
      </c>
      <c r="F2215" s="75">
        <v>0</v>
      </c>
      <c r="G2215" s="75">
        <v>-1.386294361</v>
      </c>
      <c r="H2215" s="75">
        <v>6</v>
      </c>
      <c r="I2215" s="75">
        <v>0</v>
      </c>
      <c r="J2215" s="75">
        <v>0.37156355600000002</v>
      </c>
    </row>
    <row r="2216" spans="2:10" x14ac:dyDescent="0.3">
      <c r="B2216" s="75">
        <v>-1.0498221240000001</v>
      </c>
      <c r="C2216" s="75">
        <v>3.2288261559999998</v>
      </c>
      <c r="D2216" s="75">
        <v>50</v>
      </c>
      <c r="E2216" s="75">
        <v>-1.386294361</v>
      </c>
      <c r="F2216" s="75">
        <v>0</v>
      </c>
      <c r="G2216" s="75">
        <v>-1.386294361</v>
      </c>
      <c r="H2216" s="75">
        <v>6</v>
      </c>
      <c r="I2216" s="75">
        <v>0</v>
      </c>
      <c r="J2216" s="75">
        <v>0.76546784199999995</v>
      </c>
    </row>
    <row r="2217" spans="2:10" x14ac:dyDescent="0.3">
      <c r="B2217" s="75">
        <v>0.73716406599999995</v>
      </c>
      <c r="C2217" s="75">
        <v>3.4735180429999999</v>
      </c>
      <c r="D2217" s="75">
        <v>64</v>
      </c>
      <c r="E2217" s="75">
        <v>0.61518563900000001</v>
      </c>
      <c r="F2217" s="75">
        <v>0</v>
      </c>
      <c r="G2217" s="75">
        <v>-1.386294361</v>
      </c>
      <c r="H2217" s="75">
        <v>6</v>
      </c>
      <c r="I2217" s="75">
        <v>0</v>
      </c>
      <c r="J2217" s="75">
        <v>0.76546784199999995</v>
      </c>
    </row>
    <row r="2218" spans="2:10" x14ac:dyDescent="0.3">
      <c r="B2218" s="75">
        <v>0.69314718099999995</v>
      </c>
      <c r="C2218" s="75">
        <v>3.539508997</v>
      </c>
      <c r="D2218" s="75">
        <v>58</v>
      </c>
      <c r="E2218" s="75">
        <v>1.53686722</v>
      </c>
      <c r="F2218" s="75">
        <v>0</v>
      </c>
      <c r="G2218" s="75">
        <v>-1.386294361</v>
      </c>
      <c r="H2218" s="75">
        <v>6</v>
      </c>
      <c r="I2218" s="75">
        <v>0</v>
      </c>
      <c r="J2218" s="75">
        <v>0.85441532799999997</v>
      </c>
    </row>
    <row r="2219" spans="2:10" x14ac:dyDescent="0.3">
      <c r="B2219" s="75">
        <v>-0.776528789</v>
      </c>
      <c r="C2219" s="75">
        <v>3.539508997</v>
      </c>
      <c r="D2219" s="75">
        <v>47</v>
      </c>
      <c r="E2219" s="75">
        <v>-1.386294361</v>
      </c>
      <c r="F2219" s="75">
        <v>0</v>
      </c>
      <c r="G2219" s="75">
        <v>-1.386294361</v>
      </c>
      <c r="H2219" s="75">
        <v>6</v>
      </c>
      <c r="I2219" s="75">
        <v>0</v>
      </c>
      <c r="J2219" s="75">
        <v>1.0473189940000001</v>
      </c>
    </row>
    <row r="2220" spans="2:10" x14ac:dyDescent="0.3">
      <c r="B2220" s="75">
        <v>0.223143551</v>
      </c>
      <c r="C2220" s="75">
        <v>3.244543572</v>
      </c>
      <c r="D2220" s="75">
        <v>63</v>
      </c>
      <c r="E2220" s="75">
        <v>-1.386294361</v>
      </c>
      <c r="F2220" s="75">
        <v>0</v>
      </c>
      <c r="G2220" s="75">
        <v>-1.386294361</v>
      </c>
      <c r="H2220" s="75">
        <v>6</v>
      </c>
      <c r="I2220" s="75">
        <v>0</v>
      </c>
      <c r="J2220" s="75">
        <v>1.0473189940000001</v>
      </c>
    </row>
    <row r="2221" spans="2:10" x14ac:dyDescent="0.3">
      <c r="B2221" s="75">
        <v>0.25464221799999998</v>
      </c>
      <c r="C2221" s="75">
        <v>3.6041382259999999</v>
      </c>
      <c r="D2221" s="75">
        <v>65</v>
      </c>
      <c r="E2221" s="75">
        <v>-1.386294361</v>
      </c>
      <c r="F2221" s="75">
        <v>0</v>
      </c>
      <c r="G2221" s="75">
        <v>-1.386294361</v>
      </c>
      <c r="H2221" s="75">
        <v>6</v>
      </c>
      <c r="I2221" s="75">
        <v>0</v>
      </c>
      <c r="J2221" s="75">
        <v>1.266947603</v>
      </c>
    </row>
    <row r="2222" spans="2:10" x14ac:dyDescent="0.3">
      <c r="B2222" s="75">
        <v>-1.3470736480000001</v>
      </c>
      <c r="C2222" s="75">
        <v>3.5986811859999999</v>
      </c>
      <c r="D2222" s="75">
        <v>63</v>
      </c>
      <c r="E2222" s="75">
        <v>1.266947603</v>
      </c>
      <c r="F2222" s="75">
        <v>0</v>
      </c>
      <c r="G2222" s="75">
        <v>-1.386294361</v>
      </c>
      <c r="H2222" s="75">
        <v>6</v>
      </c>
      <c r="I2222" s="75">
        <v>0</v>
      </c>
      <c r="J2222" s="75">
        <v>1.266947603</v>
      </c>
    </row>
    <row r="2223" spans="2:10" x14ac:dyDescent="0.3">
      <c r="B2223" s="75">
        <v>1.613429934</v>
      </c>
      <c r="C2223" s="75">
        <v>3.0228609409999998</v>
      </c>
      <c r="D2223" s="75">
        <v>63</v>
      </c>
      <c r="E2223" s="75">
        <v>-1.386294361</v>
      </c>
      <c r="F2223" s="75">
        <v>0</v>
      </c>
      <c r="G2223" s="75">
        <v>-0.59783700100000003</v>
      </c>
      <c r="H2223" s="75">
        <v>7</v>
      </c>
      <c r="I2223" s="75">
        <v>30</v>
      </c>
      <c r="J2223" s="75">
        <v>1.266947603</v>
      </c>
    </row>
    <row r="2224" spans="2:10" x14ac:dyDescent="0.3">
      <c r="B2224" s="75">
        <v>1.4770487240000001</v>
      </c>
      <c r="C2224" s="75">
        <v>2.9982291540000001</v>
      </c>
      <c r="D2224" s="75">
        <v>67</v>
      </c>
      <c r="E2224" s="75">
        <v>-1.386294361</v>
      </c>
      <c r="F2224" s="75">
        <v>0</v>
      </c>
      <c r="G2224" s="75">
        <v>-1.386294361</v>
      </c>
      <c r="H2224" s="75">
        <v>7</v>
      </c>
      <c r="I2224" s="75">
        <v>5</v>
      </c>
      <c r="J2224" s="75">
        <v>1.3480731480000001</v>
      </c>
    </row>
    <row r="2225" spans="2:10" x14ac:dyDescent="0.3">
      <c r="B2225" s="75">
        <v>1.2059708069999999</v>
      </c>
      <c r="C2225" s="75">
        <v>3.4420193760000002</v>
      </c>
      <c r="D2225" s="75">
        <v>57</v>
      </c>
      <c r="E2225" s="75">
        <v>-1.386294361</v>
      </c>
      <c r="F2225" s="75">
        <v>0</v>
      </c>
      <c r="G2225" s="75">
        <v>-0.43078291600000002</v>
      </c>
      <c r="H2225" s="75">
        <v>7</v>
      </c>
      <c r="I2225" s="75">
        <v>5</v>
      </c>
      <c r="J2225" s="75">
        <v>1.3987168809999999</v>
      </c>
    </row>
    <row r="2226" spans="2:10" x14ac:dyDescent="0.3">
      <c r="B2226" s="75">
        <v>1.5411590719999999</v>
      </c>
      <c r="C2226" s="75">
        <v>3.0610517399999999</v>
      </c>
      <c r="D2226" s="75">
        <v>66</v>
      </c>
      <c r="E2226" s="75">
        <v>-1.386294361</v>
      </c>
      <c r="F2226" s="75">
        <v>0</v>
      </c>
      <c r="G2226" s="75">
        <v>-1.386294361</v>
      </c>
      <c r="H2226" s="75">
        <v>6</v>
      </c>
      <c r="I2226" s="75">
        <v>0</v>
      </c>
      <c r="J2226" s="75">
        <v>1.446918983</v>
      </c>
    </row>
    <row r="2227" spans="2:10" x14ac:dyDescent="0.3">
      <c r="B2227" s="75">
        <v>-0.41551544400000001</v>
      </c>
      <c r="C2227" s="75">
        <v>3.5160130559999998</v>
      </c>
      <c r="D2227" s="75">
        <v>70</v>
      </c>
      <c r="E2227" s="75">
        <v>1.2441545940000001</v>
      </c>
      <c r="F2227" s="75">
        <v>0</v>
      </c>
      <c r="G2227" s="75">
        <v>-0.59783700100000003</v>
      </c>
      <c r="H2227" s="75">
        <v>7</v>
      </c>
      <c r="I2227" s="75">
        <v>30</v>
      </c>
      <c r="J2227" s="75">
        <v>1.470175845</v>
      </c>
    </row>
    <row r="2228" spans="2:10" x14ac:dyDescent="0.3">
      <c r="B2228" s="75">
        <v>2.288486169</v>
      </c>
      <c r="C2228" s="75">
        <v>3.6493586960000002</v>
      </c>
      <c r="D2228" s="75">
        <v>66</v>
      </c>
      <c r="E2228" s="75">
        <v>-1.386294361</v>
      </c>
      <c r="F2228" s="75">
        <v>0</v>
      </c>
      <c r="G2228" s="75">
        <v>0.37156355600000002</v>
      </c>
      <c r="H2228" s="75">
        <v>6</v>
      </c>
      <c r="I2228" s="75">
        <v>0</v>
      </c>
      <c r="J2228" s="75">
        <v>1.492904096</v>
      </c>
    </row>
    <row r="2229" spans="2:10" x14ac:dyDescent="0.3">
      <c r="B2229" s="75">
        <v>-0.56211891800000002</v>
      </c>
      <c r="C2229" s="75">
        <v>3.2676659890000002</v>
      </c>
      <c r="D2229" s="75">
        <v>41</v>
      </c>
      <c r="E2229" s="75">
        <v>-1.386294361</v>
      </c>
      <c r="F2229" s="75">
        <v>0</v>
      </c>
      <c r="G2229" s="75">
        <v>-1.386294361</v>
      </c>
      <c r="H2229" s="75">
        <v>6</v>
      </c>
      <c r="I2229" s="75">
        <v>0</v>
      </c>
      <c r="J2229" s="75">
        <v>1.558144618</v>
      </c>
    </row>
    <row r="2230" spans="2:10" x14ac:dyDescent="0.3">
      <c r="B2230" s="75">
        <v>0.182321557</v>
      </c>
      <c r="C2230" s="75">
        <v>3.8253751989999998</v>
      </c>
      <c r="D2230" s="75">
        <v>70</v>
      </c>
      <c r="E2230" s="75">
        <v>1.658228077</v>
      </c>
      <c r="F2230" s="75">
        <v>0</v>
      </c>
      <c r="G2230" s="75">
        <v>-1.386294361</v>
      </c>
      <c r="H2230" s="75">
        <v>6</v>
      </c>
      <c r="I2230" s="75">
        <v>0</v>
      </c>
      <c r="J2230" s="75">
        <v>1.5993875769999999</v>
      </c>
    </row>
    <row r="2231" spans="2:10" x14ac:dyDescent="0.3">
      <c r="B2231" s="75">
        <v>1.147402453</v>
      </c>
      <c r="C2231" s="75">
        <v>3.4193646860000002</v>
      </c>
      <c r="D2231" s="75">
        <v>59</v>
      </c>
      <c r="E2231" s="75">
        <v>-1.386294361</v>
      </c>
      <c r="F2231" s="75">
        <v>0</v>
      </c>
      <c r="G2231" s="75">
        <v>-1.386294361</v>
      </c>
      <c r="H2231" s="75">
        <v>6</v>
      </c>
      <c r="I2231" s="75">
        <v>0</v>
      </c>
      <c r="J2231" s="75">
        <v>1.638996715</v>
      </c>
    </row>
    <row r="2232" spans="2:10" x14ac:dyDescent="0.3">
      <c r="B2232" s="75">
        <v>2.0592388339999999</v>
      </c>
      <c r="C2232" s="75">
        <v>3.5010427169999998</v>
      </c>
      <c r="D2232" s="75">
        <v>60</v>
      </c>
      <c r="E2232" s="75">
        <v>1.4747630089999999</v>
      </c>
      <c r="F2232" s="75">
        <v>0</v>
      </c>
      <c r="G2232" s="75">
        <v>1.3480731480000001</v>
      </c>
      <c r="H2232" s="75">
        <v>7</v>
      </c>
      <c r="I2232" s="75">
        <v>20</v>
      </c>
      <c r="J2232" s="75">
        <v>1.658228077</v>
      </c>
    </row>
    <row r="2233" spans="2:10" x14ac:dyDescent="0.3">
      <c r="B2233" s="75">
        <v>-0.54472717500000001</v>
      </c>
      <c r="C2233" s="75">
        <v>3.3758795739999998</v>
      </c>
      <c r="D2233" s="75">
        <v>59</v>
      </c>
      <c r="E2233" s="75">
        <v>-0.79850769600000004</v>
      </c>
      <c r="F2233" s="75">
        <v>0</v>
      </c>
      <c r="G2233" s="75">
        <v>-1.386294361</v>
      </c>
      <c r="H2233" s="75">
        <v>6</v>
      </c>
      <c r="I2233" s="75">
        <v>0</v>
      </c>
      <c r="J2233" s="75">
        <v>1.6956156090000001</v>
      </c>
    </row>
    <row r="2234" spans="2:10" x14ac:dyDescent="0.3">
      <c r="B2234" s="75">
        <v>1.7817091329999999</v>
      </c>
      <c r="C2234" s="75">
        <v>3.4515735890000001</v>
      </c>
      <c r="D2234" s="75">
        <v>63</v>
      </c>
      <c r="E2234" s="75">
        <v>0.43825493100000001</v>
      </c>
      <c r="F2234" s="75">
        <v>0</v>
      </c>
      <c r="G2234" s="75">
        <v>1.1786549959999999</v>
      </c>
      <c r="H2234" s="75">
        <v>7</v>
      </c>
      <c r="I2234" s="75">
        <v>60</v>
      </c>
      <c r="J2234" s="75">
        <v>1.713797928</v>
      </c>
    </row>
    <row r="2235" spans="2:10" x14ac:dyDescent="0.3">
      <c r="B2235" s="75">
        <v>0.38526240099999998</v>
      </c>
      <c r="C2235" s="75">
        <v>3.667400422</v>
      </c>
      <c r="D2235" s="75">
        <v>69</v>
      </c>
      <c r="E2235" s="75">
        <v>1.5993875769999999</v>
      </c>
      <c r="F2235" s="75">
        <v>0</v>
      </c>
      <c r="G2235" s="75">
        <v>-1.386294361</v>
      </c>
      <c r="H2235" s="75">
        <v>6</v>
      </c>
      <c r="I2235" s="75">
        <v>0</v>
      </c>
      <c r="J2235" s="75">
        <v>1.731655545</v>
      </c>
    </row>
    <row r="2236" spans="2:10" x14ac:dyDescent="0.3">
      <c r="B2236" s="75">
        <v>1.446918983</v>
      </c>
      <c r="C2236" s="75">
        <v>3.124565145</v>
      </c>
      <c r="D2236" s="75">
        <v>68</v>
      </c>
      <c r="E2236" s="75">
        <v>0.300104592</v>
      </c>
      <c r="F2236" s="75">
        <v>0</v>
      </c>
      <c r="G2236" s="75">
        <v>-1.386294361</v>
      </c>
      <c r="H2236" s="75">
        <v>6</v>
      </c>
      <c r="I2236" s="75">
        <v>0</v>
      </c>
      <c r="J2236" s="75">
        <v>1.766441661</v>
      </c>
    </row>
    <row r="2237" spans="2:10" x14ac:dyDescent="0.3">
      <c r="B2237" s="75">
        <v>0.51282362599999998</v>
      </c>
      <c r="C2237" s="75">
        <v>3.7196511129999998</v>
      </c>
      <c r="D2237" s="75">
        <v>65</v>
      </c>
      <c r="E2237" s="75">
        <v>-1.386294361</v>
      </c>
      <c r="F2237" s="75">
        <v>0</v>
      </c>
      <c r="G2237" s="75">
        <v>-0.79850769600000004</v>
      </c>
      <c r="H2237" s="75">
        <v>7</v>
      </c>
      <c r="I2237" s="75">
        <v>70</v>
      </c>
      <c r="J2237" s="75">
        <v>1.800058272</v>
      </c>
    </row>
    <row r="2238" spans="2:10" x14ac:dyDescent="0.3">
      <c r="B2238" s="75">
        <v>-0.40047756699999998</v>
      </c>
      <c r="C2238" s="75">
        <v>3.865979067</v>
      </c>
      <c r="D2238" s="75">
        <v>67</v>
      </c>
      <c r="E2238" s="75">
        <v>1.8164520820000001</v>
      </c>
      <c r="F2238" s="75">
        <v>0</v>
      </c>
      <c r="G2238" s="75">
        <v>-1.386294361</v>
      </c>
      <c r="H2238" s="75">
        <v>7</v>
      </c>
      <c r="I2238" s="75">
        <v>20</v>
      </c>
      <c r="J2238" s="75">
        <v>1.8164520820000001</v>
      </c>
    </row>
    <row r="2239" spans="2:10" x14ac:dyDescent="0.3">
      <c r="B2239" s="75">
        <v>1.040276712</v>
      </c>
      <c r="C2239" s="75">
        <v>3.1289511170000002</v>
      </c>
      <c r="D2239" s="75">
        <v>67</v>
      </c>
      <c r="E2239" s="75">
        <v>0.223143551</v>
      </c>
      <c r="F2239" s="75">
        <v>0</v>
      </c>
      <c r="G2239" s="75">
        <v>4.8790163999999997E-2</v>
      </c>
      <c r="H2239" s="75">
        <v>7</v>
      </c>
      <c r="I2239" s="75">
        <v>80</v>
      </c>
      <c r="J2239" s="75">
        <v>1.848454813</v>
      </c>
    </row>
    <row r="2240" spans="2:10" x14ac:dyDescent="0.3">
      <c r="B2240" s="75">
        <v>2.409644165</v>
      </c>
      <c r="C2240" s="75">
        <v>3.3758795739999998</v>
      </c>
      <c r="D2240" s="75">
        <v>65</v>
      </c>
      <c r="E2240" s="75">
        <v>-1.386294361</v>
      </c>
      <c r="F2240" s="75">
        <v>0</v>
      </c>
      <c r="G2240" s="75">
        <v>1.6193882429999999</v>
      </c>
      <c r="H2240" s="75">
        <v>6</v>
      </c>
      <c r="I2240" s="75">
        <v>0</v>
      </c>
      <c r="J2240" s="75">
        <v>1.894616855</v>
      </c>
    </row>
    <row r="2241" spans="2:10" x14ac:dyDescent="0.3">
      <c r="B2241" s="75">
        <v>0.28517894199999999</v>
      </c>
      <c r="C2241" s="75">
        <v>4.0901691910000002</v>
      </c>
      <c r="D2241" s="75">
        <v>65</v>
      </c>
      <c r="E2241" s="75">
        <v>1.962907725</v>
      </c>
      <c r="F2241" s="75">
        <v>0</v>
      </c>
      <c r="G2241" s="75">
        <v>-0.79850769600000004</v>
      </c>
      <c r="H2241" s="75">
        <v>6</v>
      </c>
      <c r="I2241" s="75">
        <v>0</v>
      </c>
      <c r="J2241" s="75">
        <v>1.9242486519999999</v>
      </c>
    </row>
    <row r="2242" spans="2:10" x14ac:dyDescent="0.3">
      <c r="B2242" s="75">
        <v>0.182321557</v>
      </c>
      <c r="C2242" s="75">
        <v>6.1075795260000003</v>
      </c>
      <c r="D2242" s="75">
        <v>65</v>
      </c>
      <c r="E2242" s="75">
        <v>1.704748092</v>
      </c>
      <c r="F2242" s="75">
        <v>0</v>
      </c>
      <c r="G2242" s="75">
        <v>-1.386294361</v>
      </c>
      <c r="H2242" s="75">
        <v>6</v>
      </c>
      <c r="I2242" s="75">
        <v>0</v>
      </c>
      <c r="J2242" s="75">
        <v>2.0082140320000001</v>
      </c>
    </row>
    <row r="2243" spans="2:10" x14ac:dyDescent="0.3">
      <c r="B2243" s="75">
        <v>1.2753627999999999</v>
      </c>
      <c r="C2243" s="75">
        <v>3.0373539479999998</v>
      </c>
      <c r="D2243" s="75">
        <v>71</v>
      </c>
      <c r="E2243" s="75">
        <v>1.266947603</v>
      </c>
      <c r="F2243" s="75">
        <v>0</v>
      </c>
      <c r="G2243" s="75">
        <v>-1.386294361</v>
      </c>
      <c r="H2243" s="75">
        <v>6</v>
      </c>
      <c r="I2243" s="75">
        <v>0</v>
      </c>
      <c r="J2243" s="75">
        <v>2.0082140320000001</v>
      </c>
    </row>
    <row r="2244" spans="2:10" x14ac:dyDescent="0.3">
      <c r="B2244" s="75">
        <v>9.9503309999999998E-3</v>
      </c>
      <c r="C2244" s="75">
        <v>3.2676659890000002</v>
      </c>
      <c r="D2244" s="75">
        <v>54</v>
      </c>
      <c r="E2244" s="75">
        <v>-1.386294361</v>
      </c>
      <c r="F2244" s="75">
        <v>0</v>
      </c>
      <c r="G2244" s="75">
        <v>-1.386294361</v>
      </c>
      <c r="H2244" s="75">
        <v>6</v>
      </c>
      <c r="I2244" s="75">
        <v>0</v>
      </c>
      <c r="J2244" s="75">
        <v>2.0215475629999999</v>
      </c>
    </row>
    <row r="2245" spans="2:10" x14ac:dyDescent="0.3">
      <c r="B2245" s="75">
        <v>-1.0050336E-2</v>
      </c>
      <c r="C2245" s="75">
        <v>3.2168738220000002</v>
      </c>
      <c r="D2245" s="75">
        <v>63</v>
      </c>
      <c r="E2245" s="75">
        <v>-1.386294361</v>
      </c>
      <c r="F2245" s="75">
        <v>0</v>
      </c>
      <c r="G2245" s="75">
        <v>-0.79850769600000004</v>
      </c>
      <c r="H2245" s="75">
        <v>6</v>
      </c>
      <c r="I2245" s="75">
        <v>0</v>
      </c>
      <c r="J2245" s="75">
        <v>2.0476928430000001</v>
      </c>
    </row>
    <row r="2246" spans="2:10" x14ac:dyDescent="0.3">
      <c r="B2246" s="75">
        <v>1.30833282</v>
      </c>
      <c r="C2246" s="75">
        <v>4.1198498529999998</v>
      </c>
      <c r="D2246" s="75">
        <v>64</v>
      </c>
      <c r="E2246" s="75">
        <v>2.1713368059999998</v>
      </c>
      <c r="F2246" s="75">
        <v>0</v>
      </c>
      <c r="G2246" s="75">
        <v>-1.386294361</v>
      </c>
      <c r="H2246" s="75">
        <v>7</v>
      </c>
      <c r="I2246" s="75">
        <v>5</v>
      </c>
      <c r="J2246" s="75">
        <v>2.0856720910000002</v>
      </c>
    </row>
    <row r="2247" spans="2:10" x14ac:dyDescent="0.3">
      <c r="B2247" s="75">
        <v>1.4231083339999999</v>
      </c>
      <c r="C2247" s="75">
        <v>3.6571307559999999</v>
      </c>
      <c r="D2247" s="75">
        <v>73</v>
      </c>
      <c r="E2247" s="75">
        <v>-0.57981849500000004</v>
      </c>
      <c r="F2247" s="75">
        <v>0</v>
      </c>
      <c r="G2247" s="75">
        <v>1.658228077</v>
      </c>
      <c r="H2247" s="75">
        <v>8</v>
      </c>
      <c r="I2247" s="75">
        <v>15</v>
      </c>
      <c r="J2247" s="75">
        <v>2.1575593209999999</v>
      </c>
    </row>
    <row r="2248" spans="2:10" x14ac:dyDescent="0.3">
      <c r="B2248" s="75">
        <v>0.45742484700000002</v>
      </c>
      <c r="C2248" s="75">
        <v>2.3749057549999999</v>
      </c>
      <c r="D2248" s="75">
        <v>64</v>
      </c>
      <c r="E2248" s="75">
        <v>-1.386294361</v>
      </c>
      <c r="F2248" s="75">
        <v>0</v>
      </c>
      <c r="G2248" s="75">
        <v>-1.386294361</v>
      </c>
      <c r="H2248" s="75">
        <v>7</v>
      </c>
      <c r="I2248" s="75">
        <v>15</v>
      </c>
      <c r="J2248" s="75">
        <v>2.1916535320000001</v>
      </c>
    </row>
    <row r="2249" spans="2:10" x14ac:dyDescent="0.3">
      <c r="B2249" s="75">
        <v>2.6609585939999998</v>
      </c>
      <c r="C2249" s="75">
        <v>4.0851356230000002</v>
      </c>
      <c r="D2249" s="75">
        <v>68</v>
      </c>
      <c r="E2249" s="75">
        <v>1.373715579</v>
      </c>
      <c r="F2249" s="75">
        <v>1</v>
      </c>
      <c r="G2249" s="75">
        <v>1.832581464</v>
      </c>
      <c r="H2249" s="75">
        <v>7</v>
      </c>
      <c r="I2249" s="75">
        <v>35</v>
      </c>
      <c r="J2249" s="75">
        <v>2.213753879</v>
      </c>
    </row>
    <row r="2250" spans="2:10" x14ac:dyDescent="0.3">
      <c r="B2250" s="75">
        <v>0.79750719599999997</v>
      </c>
      <c r="C2250" s="75">
        <v>3.0130809119999999</v>
      </c>
      <c r="D2250" s="75">
        <v>56</v>
      </c>
      <c r="E2250" s="75">
        <v>0.93609335900000001</v>
      </c>
      <c r="F2250" s="75">
        <v>0</v>
      </c>
      <c r="G2250" s="75">
        <v>-0.16251892900000001</v>
      </c>
      <c r="H2250" s="75">
        <v>7</v>
      </c>
      <c r="I2250" s="75">
        <v>5</v>
      </c>
      <c r="J2250" s="75">
        <v>2.2772672850000002</v>
      </c>
    </row>
    <row r="2251" spans="2:10" x14ac:dyDescent="0.3">
      <c r="B2251" s="75">
        <v>0.62057648799999998</v>
      </c>
      <c r="C2251" s="75">
        <v>3.1419947810000002</v>
      </c>
      <c r="D2251" s="75">
        <v>60</v>
      </c>
      <c r="E2251" s="75">
        <v>-1.386294361</v>
      </c>
      <c r="F2251" s="75">
        <v>0</v>
      </c>
      <c r="G2251" s="75">
        <v>-1.386294361</v>
      </c>
      <c r="H2251" s="75">
        <v>9</v>
      </c>
      <c r="I2251" s="75">
        <v>80</v>
      </c>
      <c r="J2251" s="75">
        <v>2.297572551</v>
      </c>
    </row>
    <row r="2252" spans="2:10" x14ac:dyDescent="0.3">
      <c r="B2252" s="75">
        <v>1.4422019930000001</v>
      </c>
      <c r="C2252" s="75">
        <v>3.6826098410000001</v>
      </c>
      <c r="D2252" s="75">
        <v>68</v>
      </c>
      <c r="E2252" s="75">
        <v>-1.386294361</v>
      </c>
      <c r="F2252" s="75">
        <v>0</v>
      </c>
      <c r="G2252" s="75">
        <v>-1.386294361</v>
      </c>
      <c r="H2252" s="75">
        <v>7</v>
      </c>
      <c r="I2252" s="75">
        <v>10</v>
      </c>
      <c r="J2252" s="75">
        <v>2.3075726350000001</v>
      </c>
    </row>
    <row r="2253" spans="2:10" x14ac:dyDescent="0.3">
      <c r="B2253" s="75">
        <v>0.58221562000000004</v>
      </c>
      <c r="C2253" s="75">
        <v>3.865979067</v>
      </c>
      <c r="D2253" s="75">
        <v>62</v>
      </c>
      <c r="E2253" s="75">
        <v>1.713797928</v>
      </c>
      <c r="F2253" s="75">
        <v>0</v>
      </c>
      <c r="G2253" s="75">
        <v>-0.43078291600000002</v>
      </c>
      <c r="H2253" s="75">
        <v>6</v>
      </c>
      <c r="I2253" s="75">
        <v>0</v>
      </c>
      <c r="J2253" s="75">
        <v>2.3272777059999998</v>
      </c>
    </row>
    <row r="2254" spans="2:10" x14ac:dyDescent="0.3">
      <c r="B2254" s="75">
        <v>1.7715567619999999</v>
      </c>
      <c r="C2254" s="75">
        <v>3.8969093680000002</v>
      </c>
      <c r="D2254" s="75">
        <v>61</v>
      </c>
      <c r="E2254" s="75">
        <v>-1.386294361</v>
      </c>
      <c r="F2254" s="75">
        <v>0</v>
      </c>
      <c r="G2254" s="75">
        <v>0.81093021600000004</v>
      </c>
      <c r="H2254" s="75">
        <v>7</v>
      </c>
      <c r="I2254" s="75">
        <v>6</v>
      </c>
      <c r="J2254" s="75">
        <v>2.3749057549999999</v>
      </c>
    </row>
    <row r="2255" spans="2:10" x14ac:dyDescent="0.3">
      <c r="B2255" s="75">
        <v>1.486139696</v>
      </c>
      <c r="C2255" s="75">
        <v>3.409496184</v>
      </c>
      <c r="D2255" s="75">
        <v>66</v>
      </c>
      <c r="E2255" s="75">
        <v>1.7491998550000001</v>
      </c>
      <c r="F2255" s="75">
        <v>0</v>
      </c>
      <c r="G2255" s="75">
        <v>-0.43078291600000002</v>
      </c>
      <c r="H2255" s="75">
        <v>7</v>
      </c>
      <c r="I2255" s="75">
        <v>20</v>
      </c>
      <c r="J2255" s="75">
        <v>2.5217206230000002</v>
      </c>
    </row>
    <row r="2256" spans="2:10" x14ac:dyDescent="0.3">
      <c r="B2256" s="75">
        <v>1.6639260979999999</v>
      </c>
      <c r="C2256" s="75">
        <v>3.3928291320000001</v>
      </c>
      <c r="D2256" s="75">
        <v>61</v>
      </c>
      <c r="E2256" s="75">
        <v>0.61518563900000001</v>
      </c>
      <c r="F2256" s="75">
        <v>0</v>
      </c>
      <c r="G2256" s="75">
        <v>-1.386294361</v>
      </c>
      <c r="H2256" s="75">
        <v>7</v>
      </c>
      <c r="I2256" s="75">
        <v>15</v>
      </c>
      <c r="J2256" s="75">
        <v>2.553343811</v>
      </c>
    </row>
    <row r="2257" spans="2:10" x14ac:dyDescent="0.3">
      <c r="B2257" s="75">
        <v>2.7278528280000001</v>
      </c>
      <c r="C2257" s="75">
        <v>3.9954446140000002</v>
      </c>
      <c r="D2257" s="75">
        <v>79</v>
      </c>
      <c r="E2257" s="75">
        <v>1.8794650500000001</v>
      </c>
      <c r="F2257" s="75">
        <v>1</v>
      </c>
      <c r="G2257" s="75">
        <v>2.6567569070000001</v>
      </c>
      <c r="H2257" s="75">
        <v>9</v>
      </c>
      <c r="I2257" s="75">
        <v>100</v>
      </c>
      <c r="J2257" s="75">
        <v>2.5687881340000001</v>
      </c>
    </row>
    <row r="2258" spans="2:10" x14ac:dyDescent="0.3">
      <c r="B2258" s="75">
        <v>1.1631508100000001</v>
      </c>
      <c r="C2258" s="75">
        <v>4.0351252029999998</v>
      </c>
      <c r="D2258" s="75">
        <v>68</v>
      </c>
      <c r="E2258" s="75">
        <v>1.713797928</v>
      </c>
      <c r="F2258" s="75">
        <v>0</v>
      </c>
      <c r="G2258" s="75">
        <v>-0.43078291600000002</v>
      </c>
      <c r="H2258" s="75">
        <v>7</v>
      </c>
      <c r="I2258" s="75">
        <v>40</v>
      </c>
      <c r="J2258" s="75">
        <v>2.5687881340000001</v>
      </c>
    </row>
    <row r="2259" spans="2:10" x14ac:dyDescent="0.3">
      <c r="B2259" s="75">
        <v>1.7457155310000001</v>
      </c>
      <c r="C2259" s="75">
        <v>3.4980215659999998</v>
      </c>
      <c r="D2259" s="75">
        <v>43</v>
      </c>
      <c r="E2259" s="75">
        <v>-1.386294361</v>
      </c>
      <c r="F2259" s="75">
        <v>0</v>
      </c>
      <c r="G2259" s="75">
        <v>-1.386294361</v>
      </c>
      <c r="H2259" s="75">
        <v>6</v>
      </c>
      <c r="I2259" s="75">
        <v>0</v>
      </c>
      <c r="J2259" s="75">
        <v>2.5915163849999998</v>
      </c>
    </row>
    <row r="2260" spans="2:10" x14ac:dyDescent="0.3">
      <c r="B2260" s="75">
        <v>1.220829921</v>
      </c>
      <c r="C2260" s="75">
        <v>3.568123253</v>
      </c>
      <c r="D2260" s="75">
        <v>70</v>
      </c>
      <c r="E2260" s="75">
        <v>1.373715579</v>
      </c>
      <c r="F2260" s="75">
        <v>0</v>
      </c>
      <c r="G2260" s="75">
        <v>-0.79850769600000004</v>
      </c>
      <c r="H2260" s="75">
        <v>6</v>
      </c>
      <c r="I2260" s="75">
        <v>0</v>
      </c>
      <c r="J2260" s="75">
        <v>2.5915163849999998</v>
      </c>
    </row>
    <row r="2261" spans="2:10" x14ac:dyDescent="0.3">
      <c r="B2261" s="75">
        <v>1.091923301</v>
      </c>
      <c r="C2261" s="75">
        <v>3.993602992</v>
      </c>
      <c r="D2261" s="75">
        <v>68</v>
      </c>
      <c r="E2261" s="75">
        <v>-1.386294361</v>
      </c>
      <c r="F2261" s="75">
        <v>0</v>
      </c>
      <c r="G2261" s="75">
        <v>-1.386294361</v>
      </c>
      <c r="H2261" s="75">
        <v>7</v>
      </c>
      <c r="I2261" s="75">
        <v>50</v>
      </c>
      <c r="J2261" s="75">
        <v>2.6567569070000001</v>
      </c>
    </row>
    <row r="2262" spans="2:10" x14ac:dyDescent="0.3">
      <c r="B2262" s="75">
        <v>1.660131027</v>
      </c>
      <c r="C2262" s="75">
        <v>4.2348308799999996</v>
      </c>
      <c r="D2262" s="75">
        <v>64</v>
      </c>
      <c r="E2262" s="75">
        <v>2.0731719289999999</v>
      </c>
      <c r="F2262" s="75">
        <v>0</v>
      </c>
      <c r="G2262" s="75">
        <v>-1.386294361</v>
      </c>
      <c r="H2262" s="75">
        <v>6</v>
      </c>
      <c r="I2262" s="75">
        <v>0</v>
      </c>
      <c r="J2262" s="75">
        <v>2.677590994</v>
      </c>
    </row>
    <row r="2263" spans="2:10" x14ac:dyDescent="0.3">
      <c r="B2263" s="75">
        <v>0.51282362599999998</v>
      </c>
      <c r="C2263" s="75">
        <v>3.63363098</v>
      </c>
      <c r="D2263" s="75">
        <v>64</v>
      </c>
      <c r="E2263" s="75">
        <v>1.492904096</v>
      </c>
      <c r="F2263" s="75">
        <v>0</v>
      </c>
      <c r="G2263" s="75">
        <v>4.8790163999999997E-2</v>
      </c>
      <c r="H2263" s="75">
        <v>7</v>
      </c>
      <c r="I2263" s="75">
        <v>70</v>
      </c>
      <c r="J2263" s="75">
        <v>2.6844403350000001</v>
      </c>
    </row>
    <row r="2264" spans="2:10" x14ac:dyDescent="0.3">
      <c r="B2264" s="75">
        <v>2.12704052</v>
      </c>
      <c r="C2264" s="75">
        <v>4.1214732300000003</v>
      </c>
      <c r="D2264" s="75">
        <v>68</v>
      </c>
      <c r="E2264" s="75">
        <v>1.766441661</v>
      </c>
      <c r="F2264" s="75">
        <v>0</v>
      </c>
      <c r="G2264" s="75">
        <v>1.446918983</v>
      </c>
      <c r="H2264" s="75">
        <v>7</v>
      </c>
      <c r="I2264" s="75">
        <v>40</v>
      </c>
      <c r="J2264" s="75">
        <v>2.6912430829999998</v>
      </c>
    </row>
    <row r="2265" spans="2:10" x14ac:dyDescent="0.3">
      <c r="B2265" s="75">
        <v>3.1535903580000002</v>
      </c>
      <c r="C2265" s="75">
        <v>3.5160130559999998</v>
      </c>
      <c r="D2265" s="75">
        <v>59</v>
      </c>
      <c r="E2265" s="75">
        <v>-1.386294361</v>
      </c>
      <c r="F2265" s="75">
        <v>0</v>
      </c>
      <c r="G2265" s="75">
        <v>-1.386294361</v>
      </c>
      <c r="H2265" s="75">
        <v>7</v>
      </c>
      <c r="I2265" s="75">
        <v>5</v>
      </c>
      <c r="J2265" s="75">
        <v>2.7047113</v>
      </c>
    </row>
    <row r="2266" spans="2:10" x14ac:dyDescent="0.3">
      <c r="B2266" s="75">
        <v>1.266947603</v>
      </c>
      <c r="C2266" s="75">
        <v>4.2801323269999996</v>
      </c>
      <c r="D2266" s="75">
        <v>66</v>
      </c>
      <c r="E2266" s="75">
        <v>2.1222615390000001</v>
      </c>
      <c r="F2266" s="75">
        <v>0</v>
      </c>
      <c r="G2266" s="75">
        <v>-1.386294361</v>
      </c>
      <c r="H2266" s="75">
        <v>7</v>
      </c>
      <c r="I2266" s="75">
        <v>15</v>
      </c>
      <c r="J2266" s="75">
        <v>2.718000532</v>
      </c>
    </row>
    <row r="2267" spans="2:10" x14ac:dyDescent="0.3">
      <c r="B2267" s="75">
        <v>0.97455963999999995</v>
      </c>
      <c r="C2267" s="75">
        <v>2.8650539500000001</v>
      </c>
      <c r="D2267" s="75">
        <v>47</v>
      </c>
      <c r="E2267" s="75">
        <v>-1.386294361</v>
      </c>
      <c r="F2267" s="75">
        <v>0</v>
      </c>
      <c r="G2267" s="75">
        <v>0.50077528800000004</v>
      </c>
      <c r="H2267" s="75">
        <v>7</v>
      </c>
      <c r="I2267" s="75">
        <v>4</v>
      </c>
      <c r="J2267" s="75">
        <v>2.788092909</v>
      </c>
    </row>
    <row r="2268" spans="2:10" x14ac:dyDescent="0.3">
      <c r="B2268" s="75">
        <v>0.46373401600000003</v>
      </c>
      <c r="C2268" s="75">
        <v>3.764682418</v>
      </c>
      <c r="D2268" s="75">
        <v>49</v>
      </c>
      <c r="E2268" s="75">
        <v>1.4231083339999999</v>
      </c>
      <c r="F2268" s="75">
        <v>0</v>
      </c>
      <c r="G2268" s="75">
        <v>-1.386294361</v>
      </c>
      <c r="H2268" s="75">
        <v>6</v>
      </c>
      <c r="I2268" s="75">
        <v>0</v>
      </c>
      <c r="J2268" s="75">
        <v>2.7942278969999998</v>
      </c>
    </row>
    <row r="2269" spans="2:10" x14ac:dyDescent="0.3">
      <c r="B2269" s="75">
        <v>0.54232429100000001</v>
      </c>
      <c r="C2269" s="75">
        <v>4.1782260459999998</v>
      </c>
      <c r="D2269" s="75">
        <v>70</v>
      </c>
      <c r="E2269" s="75">
        <v>0.43825493100000001</v>
      </c>
      <c r="F2269" s="75">
        <v>0</v>
      </c>
      <c r="G2269" s="75">
        <v>-1.386294361</v>
      </c>
      <c r="H2269" s="75">
        <v>7</v>
      </c>
      <c r="I2269" s="75">
        <v>20</v>
      </c>
      <c r="J2269" s="75">
        <v>2.8063861019999998</v>
      </c>
    </row>
    <row r="2270" spans="2:10" x14ac:dyDescent="0.3">
      <c r="B2270" s="75">
        <v>1.061256502</v>
      </c>
      <c r="C2270" s="75">
        <v>3.8512108660000002</v>
      </c>
      <c r="D2270" s="75">
        <v>61</v>
      </c>
      <c r="E2270" s="75">
        <v>1.2947271680000001</v>
      </c>
      <c r="F2270" s="75">
        <v>0</v>
      </c>
      <c r="G2270" s="75">
        <v>-1.386294361</v>
      </c>
      <c r="H2270" s="75">
        <v>7</v>
      </c>
      <c r="I2270" s="75">
        <v>40</v>
      </c>
      <c r="J2270" s="75">
        <v>2.812410216</v>
      </c>
    </row>
    <row r="2271" spans="2:10" x14ac:dyDescent="0.3">
      <c r="B2271" s="75">
        <v>0.45742484700000002</v>
      </c>
      <c r="C2271" s="75">
        <v>4.5245022830000003</v>
      </c>
      <c r="D2271" s="75">
        <v>73</v>
      </c>
      <c r="E2271" s="75">
        <v>2.3263016200000002</v>
      </c>
      <c r="F2271" s="75">
        <v>0</v>
      </c>
      <c r="G2271" s="75">
        <v>-1.386294361</v>
      </c>
      <c r="H2271" s="75">
        <v>6</v>
      </c>
      <c r="I2271" s="75">
        <v>0</v>
      </c>
      <c r="J2271" s="75">
        <v>2.841998174</v>
      </c>
    </row>
    <row r="2272" spans="2:10" x14ac:dyDescent="0.3">
      <c r="B2272" s="75">
        <v>1.997417706</v>
      </c>
      <c r="C2272" s="75">
        <v>3.7196511129999998</v>
      </c>
      <c r="D2272" s="75">
        <v>63</v>
      </c>
      <c r="E2272" s="75">
        <v>1.6193882429999999</v>
      </c>
      <c r="F2272" s="75">
        <v>1</v>
      </c>
      <c r="G2272" s="75">
        <v>1.9095425049999999</v>
      </c>
      <c r="H2272" s="75">
        <v>7</v>
      </c>
      <c r="I2272" s="75">
        <v>40</v>
      </c>
      <c r="J2272" s="75">
        <v>2.853592506</v>
      </c>
    </row>
    <row r="2273" spans="2:10" x14ac:dyDescent="0.3">
      <c r="B2273" s="75">
        <v>2.77570885</v>
      </c>
      <c r="C2273" s="75">
        <v>3.5248888539999998</v>
      </c>
      <c r="D2273" s="75">
        <v>72</v>
      </c>
      <c r="E2273" s="75">
        <v>-1.386294361</v>
      </c>
      <c r="F2273" s="75">
        <v>0</v>
      </c>
      <c r="G2273" s="75">
        <v>1.558144618</v>
      </c>
      <c r="H2273" s="75">
        <v>9</v>
      </c>
      <c r="I2273" s="75">
        <v>95</v>
      </c>
      <c r="J2273" s="75">
        <v>2.853592506</v>
      </c>
    </row>
    <row r="2274" spans="2:10" x14ac:dyDescent="0.3">
      <c r="B2274" s="75">
        <v>2.0347056480000001</v>
      </c>
      <c r="C2274" s="75">
        <v>3.9170105469999998</v>
      </c>
      <c r="D2274" s="75">
        <v>66</v>
      </c>
      <c r="E2274" s="75">
        <v>2.0082140320000001</v>
      </c>
      <c r="F2274" s="75">
        <v>1</v>
      </c>
      <c r="G2274" s="75">
        <v>2.1102132</v>
      </c>
      <c r="H2274" s="75">
        <v>7</v>
      </c>
      <c r="I2274" s="75">
        <v>60</v>
      </c>
      <c r="J2274" s="75">
        <v>2.8820035079999999</v>
      </c>
    </row>
    <row r="2275" spans="2:10" x14ac:dyDescent="0.3">
      <c r="B2275" s="75">
        <v>2.0731719289999999</v>
      </c>
      <c r="C2275" s="75">
        <v>3.6230067099999999</v>
      </c>
      <c r="D2275" s="75">
        <v>64</v>
      </c>
      <c r="E2275" s="75">
        <v>-1.386294361</v>
      </c>
      <c r="F2275" s="75">
        <v>0</v>
      </c>
      <c r="G2275" s="75">
        <v>-1.386294361</v>
      </c>
      <c r="H2275" s="75">
        <v>6</v>
      </c>
      <c r="I2275" s="75">
        <v>0</v>
      </c>
      <c r="J2275" s="75">
        <v>2.8820035079999999</v>
      </c>
    </row>
    <row r="2276" spans="2:10" x14ac:dyDescent="0.3">
      <c r="B2276" s="75">
        <v>1.4586150229999999</v>
      </c>
      <c r="C2276" s="75">
        <v>3.8362212919999998</v>
      </c>
      <c r="D2276" s="75">
        <v>61</v>
      </c>
      <c r="E2276" s="75">
        <v>1.32175584</v>
      </c>
      <c r="F2276" s="75">
        <v>0</v>
      </c>
      <c r="G2276" s="75">
        <v>-0.43078291600000002</v>
      </c>
      <c r="H2276" s="75">
        <v>7</v>
      </c>
      <c r="I2276" s="75">
        <v>20</v>
      </c>
      <c r="J2276" s="75">
        <v>2.8875901150000001</v>
      </c>
    </row>
    <row r="2277" spans="2:10" x14ac:dyDescent="0.3">
      <c r="B2277" s="75">
        <v>2.02287119</v>
      </c>
      <c r="C2277" s="75">
        <v>3.8784662220000001</v>
      </c>
      <c r="D2277" s="75">
        <v>68</v>
      </c>
      <c r="E2277" s="75">
        <v>1.7833912199999999</v>
      </c>
      <c r="F2277" s="75">
        <v>0</v>
      </c>
      <c r="G2277" s="75">
        <v>1.32175584</v>
      </c>
      <c r="H2277" s="75">
        <v>7</v>
      </c>
      <c r="I2277" s="75">
        <v>70</v>
      </c>
      <c r="J2277" s="75">
        <v>2.9204697890000002</v>
      </c>
    </row>
    <row r="2278" spans="2:10" x14ac:dyDescent="0.3">
      <c r="B2278" s="75">
        <v>2.1983350719999999</v>
      </c>
      <c r="C2278" s="75">
        <v>4.0509150040000002</v>
      </c>
      <c r="D2278" s="75">
        <v>72</v>
      </c>
      <c r="E2278" s="75">
        <v>2.3075726350000001</v>
      </c>
      <c r="F2278" s="75">
        <v>0</v>
      </c>
      <c r="G2278" s="75">
        <v>-0.43078291600000002</v>
      </c>
      <c r="H2278" s="75">
        <v>7</v>
      </c>
      <c r="I2278" s="75">
        <v>10</v>
      </c>
      <c r="J2278" s="75">
        <v>2.9626924190000001</v>
      </c>
    </row>
    <row r="2279" spans="2:10" x14ac:dyDescent="0.3">
      <c r="B2279" s="75">
        <v>-0.44628710300000002</v>
      </c>
      <c r="C2279" s="75">
        <v>4.408546844</v>
      </c>
      <c r="D2279" s="75">
        <v>69</v>
      </c>
      <c r="E2279" s="75">
        <v>-1.386294361</v>
      </c>
      <c r="F2279" s="75">
        <v>0</v>
      </c>
      <c r="G2279" s="75">
        <v>-1.386294361</v>
      </c>
      <c r="H2279" s="75">
        <v>6</v>
      </c>
      <c r="I2279" s="75">
        <v>0</v>
      </c>
      <c r="J2279" s="75">
        <v>2.9626924190000001</v>
      </c>
    </row>
    <row r="2280" spans="2:10" x14ac:dyDescent="0.3">
      <c r="B2280" s="75">
        <v>1.193922468</v>
      </c>
      <c r="C2280" s="75">
        <v>4.7803832039999996</v>
      </c>
      <c r="D2280" s="75">
        <v>72</v>
      </c>
      <c r="E2280" s="75">
        <v>2.3263016200000002</v>
      </c>
      <c r="F2280" s="75">
        <v>0</v>
      </c>
      <c r="G2280" s="75">
        <v>-0.79850769600000004</v>
      </c>
      <c r="H2280" s="75">
        <v>7</v>
      </c>
      <c r="I2280" s="75">
        <v>5</v>
      </c>
      <c r="J2280" s="75">
        <v>2.9729752860000001</v>
      </c>
    </row>
    <row r="2281" spans="2:10" x14ac:dyDescent="0.3">
      <c r="B2281" s="75">
        <v>1.8640801309999999</v>
      </c>
      <c r="C2281" s="75">
        <v>3.593194204</v>
      </c>
      <c r="D2281" s="75">
        <v>60</v>
      </c>
      <c r="E2281" s="75">
        <v>-1.386294361</v>
      </c>
      <c r="F2281" s="75">
        <v>1</v>
      </c>
      <c r="G2281" s="75">
        <v>1.32175584</v>
      </c>
      <c r="H2281" s="75">
        <v>7</v>
      </c>
      <c r="I2281" s="75">
        <v>60</v>
      </c>
      <c r="J2281" s="75">
        <v>3.0130809119999999</v>
      </c>
    </row>
    <row r="2282" spans="2:10" x14ac:dyDescent="0.3">
      <c r="B2282" s="75">
        <v>1.160020917</v>
      </c>
      <c r="C2282" s="75">
        <v>3.341093458</v>
      </c>
      <c r="D2282" s="75">
        <v>77</v>
      </c>
      <c r="E2282" s="75">
        <v>1.7491998550000001</v>
      </c>
      <c r="F2282" s="75">
        <v>0</v>
      </c>
      <c r="G2282" s="75">
        <v>-1.386294361</v>
      </c>
      <c r="H2282" s="75">
        <v>7</v>
      </c>
      <c r="I2282" s="75">
        <v>25</v>
      </c>
      <c r="J2282" s="75">
        <v>3.0373539479999998</v>
      </c>
    </row>
    <row r="2283" spans="2:10" x14ac:dyDescent="0.3">
      <c r="B2283" s="75">
        <v>1.214912744</v>
      </c>
      <c r="C2283" s="75">
        <v>3.8253751989999998</v>
      </c>
      <c r="D2283" s="75">
        <v>69</v>
      </c>
      <c r="E2283" s="75">
        <v>-1.386294361</v>
      </c>
      <c r="F2283" s="75">
        <v>1</v>
      </c>
      <c r="G2283" s="75">
        <v>0.223143551</v>
      </c>
      <c r="H2283" s="75">
        <v>7</v>
      </c>
      <c r="I2283" s="75">
        <v>20</v>
      </c>
      <c r="J2283" s="75">
        <v>3.056356895</v>
      </c>
    </row>
    <row r="2284" spans="2:10" x14ac:dyDescent="0.3">
      <c r="B2284" s="75">
        <v>1.8389610709999999</v>
      </c>
      <c r="C2284" s="75">
        <v>3.236715743</v>
      </c>
      <c r="D2284" s="75">
        <v>60</v>
      </c>
      <c r="E2284" s="75">
        <v>0.43825493100000001</v>
      </c>
      <c r="F2284" s="75">
        <v>1</v>
      </c>
      <c r="G2284" s="75">
        <v>1.1786549959999999</v>
      </c>
      <c r="H2284" s="75">
        <v>9</v>
      </c>
      <c r="I2284" s="75">
        <v>90</v>
      </c>
      <c r="J2284" s="75">
        <v>3.0750054539999998</v>
      </c>
    </row>
    <row r="2285" spans="2:10" x14ac:dyDescent="0.3">
      <c r="B2285" s="75">
        <v>2.9992261629999999</v>
      </c>
      <c r="C2285" s="75">
        <v>3.849083206</v>
      </c>
      <c r="D2285" s="75">
        <v>69</v>
      </c>
      <c r="E2285" s="75">
        <v>-1.386294361</v>
      </c>
      <c r="F2285" s="75">
        <v>1</v>
      </c>
      <c r="G2285" s="75">
        <v>1.9095425049999999</v>
      </c>
      <c r="H2285" s="75">
        <v>7</v>
      </c>
      <c r="I2285" s="75">
        <v>20</v>
      </c>
      <c r="J2285" s="75">
        <v>3.2752561579999999</v>
      </c>
    </row>
    <row r="2286" spans="2:10" x14ac:dyDescent="0.3">
      <c r="B2286" s="75">
        <v>3.1411304759999998</v>
      </c>
      <c r="C2286" s="75">
        <v>3.2638491909999998</v>
      </c>
      <c r="D2286" s="75">
        <v>68</v>
      </c>
      <c r="E2286" s="75">
        <v>-5.1293294000000003E-2</v>
      </c>
      <c r="F2286" s="75">
        <v>1</v>
      </c>
      <c r="G2286" s="75">
        <v>2.4203681289999999</v>
      </c>
      <c r="H2286" s="75">
        <v>7</v>
      </c>
      <c r="I2286" s="75">
        <v>50</v>
      </c>
      <c r="J2286" s="75">
        <v>3.3375473549999999</v>
      </c>
    </row>
    <row r="2287" spans="2:10" x14ac:dyDescent="0.3">
      <c r="B2287" s="75">
        <v>2.010894999</v>
      </c>
      <c r="C2287" s="75">
        <v>4.4337885689999998</v>
      </c>
      <c r="D2287" s="75">
        <v>72</v>
      </c>
      <c r="E2287" s="75">
        <v>2.1222615390000001</v>
      </c>
      <c r="F2287" s="75">
        <v>0</v>
      </c>
      <c r="G2287" s="75">
        <v>0.50077528800000004</v>
      </c>
      <c r="H2287" s="75">
        <v>7</v>
      </c>
      <c r="I2287" s="75">
        <v>60</v>
      </c>
      <c r="J2287" s="75">
        <v>3.3928291320000001</v>
      </c>
    </row>
    <row r="2288" spans="2:10" x14ac:dyDescent="0.3">
      <c r="B2288" s="75">
        <v>2.5376572149999999</v>
      </c>
      <c r="C2288" s="75">
        <v>4.354783898</v>
      </c>
      <c r="D2288" s="75">
        <v>78</v>
      </c>
      <c r="E2288" s="75">
        <v>2.3263016200000002</v>
      </c>
      <c r="F2288" s="75">
        <v>0</v>
      </c>
      <c r="G2288" s="75">
        <v>-1.386294361</v>
      </c>
      <c r="H2288" s="75">
        <v>7</v>
      </c>
      <c r="I2288" s="75">
        <v>10</v>
      </c>
      <c r="J2288" s="75">
        <v>3.4355988079999999</v>
      </c>
    </row>
    <row r="2289" spans="2:10" x14ac:dyDescent="0.3">
      <c r="B2289" s="75">
        <v>2.6483001970000002</v>
      </c>
      <c r="C2289" s="75">
        <v>3.582129084</v>
      </c>
      <c r="D2289" s="75">
        <v>69</v>
      </c>
      <c r="E2289" s="75">
        <v>-1.386294361</v>
      </c>
      <c r="F2289" s="75">
        <v>1</v>
      </c>
      <c r="G2289" s="75">
        <v>2.583997552</v>
      </c>
      <c r="H2289" s="75">
        <v>7</v>
      </c>
      <c r="I2289" s="75">
        <v>70</v>
      </c>
      <c r="J2289" s="75">
        <v>3.4578927249999998</v>
      </c>
    </row>
    <row r="2290" spans="2:10" x14ac:dyDescent="0.3">
      <c r="B2290" s="75">
        <v>2.779440197</v>
      </c>
      <c r="C2290" s="75">
        <v>3.8231917919999998</v>
      </c>
      <c r="D2290" s="75">
        <v>63</v>
      </c>
      <c r="E2290" s="75">
        <v>-1.386294361</v>
      </c>
      <c r="F2290" s="75">
        <v>0</v>
      </c>
      <c r="G2290" s="75">
        <v>0.37156355600000002</v>
      </c>
      <c r="H2290" s="75">
        <v>7</v>
      </c>
      <c r="I2290" s="75">
        <v>50</v>
      </c>
      <c r="J2290" s="75">
        <v>3.513036863</v>
      </c>
    </row>
    <row r="2291" spans="2:10" x14ac:dyDescent="0.3">
      <c r="B2291" s="75">
        <v>1.4678743480000001</v>
      </c>
      <c r="C2291" s="75">
        <v>3.070375817</v>
      </c>
      <c r="D2291" s="75">
        <v>66</v>
      </c>
      <c r="E2291" s="75">
        <v>0.559615788</v>
      </c>
      <c r="F2291" s="75">
        <v>0</v>
      </c>
      <c r="G2291" s="75">
        <v>0.223143551</v>
      </c>
      <c r="H2291" s="75">
        <v>7</v>
      </c>
      <c r="I2291" s="75">
        <v>40</v>
      </c>
      <c r="J2291" s="75">
        <v>3.5160130559999998</v>
      </c>
    </row>
    <row r="2292" spans="2:10" x14ac:dyDescent="0.3">
      <c r="B2292" s="75">
        <v>2.513656063</v>
      </c>
      <c r="C2292" s="75">
        <v>3.4735180429999999</v>
      </c>
      <c r="D2292" s="75">
        <v>57</v>
      </c>
      <c r="E2292" s="75">
        <v>0.43825493100000001</v>
      </c>
      <c r="F2292" s="75">
        <v>0</v>
      </c>
      <c r="G2292" s="75">
        <v>2.3272777059999998</v>
      </c>
      <c r="H2292" s="75">
        <v>7</v>
      </c>
      <c r="I2292" s="75">
        <v>60</v>
      </c>
      <c r="J2292" s="75">
        <v>3.5307625859999998</v>
      </c>
    </row>
    <row r="2293" spans="2:10" x14ac:dyDescent="0.3">
      <c r="B2293" s="75">
        <v>2.6130066520000002</v>
      </c>
      <c r="C2293" s="75">
        <v>3.8887543779999998</v>
      </c>
      <c r="D2293" s="75">
        <v>77</v>
      </c>
      <c r="E2293" s="75">
        <v>-0.52763274199999999</v>
      </c>
      <c r="F2293" s="75">
        <v>1</v>
      </c>
      <c r="G2293" s="75">
        <v>0.559615788</v>
      </c>
      <c r="H2293" s="75">
        <v>7</v>
      </c>
      <c r="I2293" s="75">
        <v>30</v>
      </c>
      <c r="J2293" s="75">
        <v>3.5652983919999999</v>
      </c>
    </row>
    <row r="2294" spans="2:10" x14ac:dyDescent="0.3">
      <c r="B2294" s="75">
        <v>2.677590994</v>
      </c>
      <c r="C2294" s="75">
        <v>3.8383764650000001</v>
      </c>
      <c r="D2294" s="75">
        <v>65</v>
      </c>
      <c r="E2294" s="75">
        <v>1.115141591</v>
      </c>
      <c r="F2294" s="75">
        <v>0</v>
      </c>
      <c r="G2294" s="75">
        <v>1.7491998550000001</v>
      </c>
      <c r="H2294" s="75">
        <v>9</v>
      </c>
      <c r="I2294" s="75">
        <v>70</v>
      </c>
      <c r="J2294" s="75">
        <v>3.5709401559999998</v>
      </c>
    </row>
    <row r="2295" spans="2:10" x14ac:dyDescent="0.3">
      <c r="B2295" s="75">
        <v>1.5623463049999999</v>
      </c>
      <c r="C2295" s="75">
        <v>3.7099068210000001</v>
      </c>
      <c r="D2295" s="75">
        <v>60</v>
      </c>
      <c r="E2295" s="75">
        <v>1.6956156090000001</v>
      </c>
      <c r="F2295" s="75">
        <v>0</v>
      </c>
      <c r="G2295" s="75">
        <v>0.81093021600000004</v>
      </c>
      <c r="H2295" s="75">
        <v>7</v>
      </c>
      <c r="I2295" s="75">
        <v>30</v>
      </c>
      <c r="J2295" s="75">
        <v>3.587676949</v>
      </c>
    </row>
    <row r="2296" spans="2:10" x14ac:dyDescent="0.3">
      <c r="B2296" s="75">
        <v>3.3028492589999998</v>
      </c>
      <c r="C2296" s="75">
        <v>3.5189804169999999</v>
      </c>
      <c r="D2296" s="75">
        <v>64</v>
      </c>
      <c r="E2296" s="75">
        <v>-1.386294361</v>
      </c>
      <c r="F2296" s="75">
        <v>1</v>
      </c>
      <c r="G2296" s="75">
        <v>2.3272777059999998</v>
      </c>
      <c r="H2296" s="75">
        <v>7</v>
      </c>
      <c r="I2296" s="75">
        <v>60</v>
      </c>
      <c r="J2296" s="75">
        <v>3.6309854760000002</v>
      </c>
    </row>
    <row r="2297" spans="2:10" x14ac:dyDescent="0.3">
      <c r="B2297" s="75">
        <v>2.0241930670000001</v>
      </c>
      <c r="C2297" s="75">
        <v>3.7316994509999999</v>
      </c>
      <c r="D2297" s="75">
        <v>58</v>
      </c>
      <c r="E2297" s="75">
        <v>1.638996715</v>
      </c>
      <c r="F2297" s="75">
        <v>0</v>
      </c>
      <c r="G2297" s="75">
        <v>-1.386294361</v>
      </c>
      <c r="H2297" s="75">
        <v>6</v>
      </c>
      <c r="I2297" s="75">
        <v>0</v>
      </c>
      <c r="J2297" s="75">
        <v>3.6800909480000001</v>
      </c>
    </row>
    <row r="2298" spans="2:10" x14ac:dyDescent="0.3">
      <c r="B2298" s="75">
        <v>1.731655545</v>
      </c>
      <c r="C2298" s="75">
        <v>3.3690184830000001</v>
      </c>
      <c r="D2298" s="75">
        <v>62</v>
      </c>
      <c r="E2298" s="75">
        <v>-1.386294361</v>
      </c>
      <c r="F2298" s="75">
        <v>1</v>
      </c>
      <c r="G2298" s="75">
        <v>0.300104592</v>
      </c>
      <c r="H2298" s="75">
        <v>7</v>
      </c>
      <c r="I2298" s="75">
        <v>30</v>
      </c>
      <c r="J2298" s="75">
        <v>3.7123518099999999</v>
      </c>
    </row>
    <row r="2299" spans="2:10" x14ac:dyDescent="0.3">
      <c r="B2299" s="75">
        <v>2.8075938310000002</v>
      </c>
      <c r="C2299" s="75">
        <v>4.7180523430000001</v>
      </c>
      <c r="D2299" s="75">
        <v>65</v>
      </c>
      <c r="E2299" s="75">
        <v>-1.386294361</v>
      </c>
      <c r="F2299" s="75">
        <v>1</v>
      </c>
      <c r="G2299" s="75">
        <v>2.4638532409999998</v>
      </c>
      <c r="H2299" s="75">
        <v>7</v>
      </c>
      <c r="I2299" s="75">
        <v>60</v>
      </c>
      <c r="J2299" s="75">
        <v>3.9843436670000001</v>
      </c>
    </row>
    <row r="2300" spans="2:10" x14ac:dyDescent="0.3">
      <c r="B2300" s="75">
        <v>1.5623463049999999</v>
      </c>
      <c r="C2300" s="75">
        <v>3.695110004</v>
      </c>
      <c r="D2300" s="75">
        <v>76</v>
      </c>
      <c r="E2300" s="75">
        <v>0.93609335900000001</v>
      </c>
      <c r="F2300" s="75">
        <v>1</v>
      </c>
      <c r="G2300" s="75">
        <v>0.81093021600000004</v>
      </c>
      <c r="H2300" s="75">
        <v>7</v>
      </c>
      <c r="I2300" s="75">
        <v>75</v>
      </c>
      <c r="J2300" s="75">
        <v>3.993602992</v>
      </c>
    </row>
    <row r="2301" spans="2:10" x14ac:dyDescent="0.3">
      <c r="B2301" s="75">
        <v>3.246490992</v>
      </c>
      <c r="C2301" s="75">
        <v>4.1018165770000001</v>
      </c>
      <c r="D2301" s="75">
        <v>68</v>
      </c>
      <c r="E2301" s="75">
        <v>-1.386294361</v>
      </c>
      <c r="F2301" s="75">
        <v>0</v>
      </c>
      <c r="G2301" s="75">
        <v>-1.386294361</v>
      </c>
      <c r="H2301" s="75">
        <v>6</v>
      </c>
      <c r="I2301" s="75">
        <v>0</v>
      </c>
      <c r="J2301" s="75">
        <v>4.0298060409999996</v>
      </c>
    </row>
    <row r="2302" spans="2:10" x14ac:dyDescent="0.3">
      <c r="B2302" s="75">
        <v>2.532902848</v>
      </c>
      <c r="C2302" s="75">
        <v>3.6775656940000001</v>
      </c>
      <c r="D2302" s="75">
        <v>61</v>
      </c>
      <c r="E2302" s="75">
        <v>1.3480731480000001</v>
      </c>
      <c r="F2302" s="75">
        <v>1</v>
      </c>
      <c r="G2302" s="75">
        <v>-1.386294361</v>
      </c>
      <c r="H2302" s="75">
        <v>7</v>
      </c>
      <c r="I2302" s="75">
        <v>15</v>
      </c>
      <c r="J2302" s="75">
        <v>4.1295508180000002</v>
      </c>
    </row>
    <row r="2303" spans="2:10" x14ac:dyDescent="0.3">
      <c r="B2303" s="75">
        <v>2.8302678339999998</v>
      </c>
      <c r="C2303" s="75">
        <v>3.8763958280000002</v>
      </c>
      <c r="D2303" s="75">
        <v>68</v>
      </c>
      <c r="E2303" s="75">
        <v>-1.386294361</v>
      </c>
      <c r="F2303" s="75">
        <v>1</v>
      </c>
      <c r="G2303" s="75">
        <v>1.32175584</v>
      </c>
      <c r="H2303" s="75">
        <v>7</v>
      </c>
      <c r="I2303" s="75">
        <v>60</v>
      </c>
      <c r="J2303" s="75">
        <v>4.3851467619999998</v>
      </c>
    </row>
    <row r="2304" spans="2:10" x14ac:dyDescent="0.3">
      <c r="B2304" s="75">
        <v>3.8210036070000002</v>
      </c>
      <c r="C2304" s="75">
        <v>3.8969093680000002</v>
      </c>
      <c r="D2304" s="75">
        <v>44</v>
      </c>
      <c r="E2304" s="75">
        <v>-1.386294361</v>
      </c>
      <c r="F2304" s="75">
        <v>1</v>
      </c>
      <c r="G2304" s="75">
        <v>2.1690537000000001</v>
      </c>
      <c r="H2304" s="75">
        <v>7</v>
      </c>
      <c r="I2304" s="75">
        <v>40</v>
      </c>
      <c r="J2304" s="75">
        <v>4.6844433670000001</v>
      </c>
    </row>
    <row r="2305" spans="2:10" x14ac:dyDescent="0.3">
      <c r="B2305" s="75">
        <v>2.9074473589999998</v>
      </c>
      <c r="C2305" s="75">
        <v>3.3961848400000001</v>
      </c>
      <c r="D2305" s="75">
        <v>52</v>
      </c>
      <c r="E2305" s="75">
        <v>-1.386294361</v>
      </c>
      <c r="F2305" s="75">
        <v>1</v>
      </c>
      <c r="G2305" s="75">
        <v>2.4638532409999998</v>
      </c>
      <c r="H2305" s="75">
        <v>7</v>
      </c>
      <c r="I2305" s="75">
        <v>10</v>
      </c>
      <c r="J2305" s="75">
        <v>5.1431244769999998</v>
      </c>
    </row>
    <row r="2306" spans="2:10" x14ac:dyDescent="0.3">
      <c r="B2306" s="75">
        <v>2.8825635749999998</v>
      </c>
      <c r="C2306" s="75">
        <v>3.7739097030000002</v>
      </c>
      <c r="D2306" s="75">
        <v>68</v>
      </c>
      <c r="E2306" s="75">
        <v>1.558144618</v>
      </c>
      <c r="F2306" s="75">
        <v>1</v>
      </c>
      <c r="G2306" s="75">
        <v>1.558144618</v>
      </c>
      <c r="H2306" s="75">
        <v>7</v>
      </c>
      <c r="I2306" s="75">
        <v>80</v>
      </c>
      <c r="J2306" s="75">
        <v>5.4775090300000002</v>
      </c>
    </row>
    <row r="2307" spans="2:10" x14ac:dyDescent="0.3">
      <c r="B2307" s="75">
        <v>3.4719664529999998</v>
      </c>
      <c r="C2307" s="75">
        <v>3.9749978050000001</v>
      </c>
      <c r="D2307" s="75">
        <v>68</v>
      </c>
      <c r="E2307" s="75">
        <v>0.43825493100000001</v>
      </c>
      <c r="F2307" s="75">
        <v>1</v>
      </c>
      <c r="G2307" s="75">
        <v>2.9041650799999998</v>
      </c>
      <c r="H2307" s="75">
        <v>7</v>
      </c>
      <c r="I2307" s="75">
        <v>20</v>
      </c>
      <c r="J2307" s="75">
        <v>5.5829322399999999</v>
      </c>
    </row>
    <row r="2310" spans="2:10" x14ac:dyDescent="0.3">
      <c r="B2310" s="75" t="s">
        <v>543</v>
      </c>
      <c r="C2310" s="75" t="s">
        <v>544</v>
      </c>
      <c r="D2310" s="75" t="s">
        <v>275</v>
      </c>
      <c r="E2310" s="75" t="s">
        <v>276</v>
      </c>
      <c r="F2310" s="75" t="s">
        <v>329</v>
      </c>
    </row>
    <row r="2311" spans="2:10" x14ac:dyDescent="0.3">
      <c r="B2311" s="75">
        <v>0</v>
      </c>
      <c r="C2311" s="75">
        <v>0</v>
      </c>
      <c r="D2311" s="75">
        <v>6.5</v>
      </c>
      <c r="E2311" s="75">
        <v>9.5</v>
      </c>
      <c r="F2311" s="75">
        <v>4.4000000000000004</v>
      </c>
    </row>
    <row r="2312" spans="2:10" x14ac:dyDescent="0.3">
      <c r="B2312" s="75">
        <v>0</v>
      </c>
      <c r="C2312" s="75">
        <v>0</v>
      </c>
      <c r="D2312" s="75">
        <v>6.2</v>
      </c>
      <c r="E2312" s="75">
        <v>9.9</v>
      </c>
      <c r="F2312" s="75">
        <v>6.4</v>
      </c>
    </row>
    <row r="2313" spans="2:10" x14ac:dyDescent="0.3">
      <c r="B2313" s="75">
        <v>0</v>
      </c>
      <c r="C2313" s="75">
        <v>0</v>
      </c>
      <c r="D2313" s="75">
        <v>5.8</v>
      </c>
      <c r="E2313" s="75">
        <v>9.6</v>
      </c>
      <c r="F2313" s="75">
        <v>3</v>
      </c>
    </row>
    <row r="2314" spans="2:10" x14ac:dyDescent="0.3">
      <c r="B2314" s="75">
        <v>0</v>
      </c>
      <c r="C2314" s="75">
        <v>0</v>
      </c>
      <c r="D2314" s="75">
        <v>6.5</v>
      </c>
      <c r="E2314" s="75">
        <v>9.6</v>
      </c>
      <c r="F2314" s="75">
        <v>4.0999999999999996</v>
      </c>
    </row>
    <row r="2315" spans="2:10" x14ac:dyDescent="0.3">
      <c r="B2315" s="75">
        <v>0</v>
      </c>
      <c r="C2315" s="75">
        <v>0</v>
      </c>
      <c r="D2315" s="75">
        <v>6.5</v>
      </c>
      <c r="E2315" s="75">
        <v>9.1999999999999993</v>
      </c>
      <c r="F2315" s="75">
        <v>0.8</v>
      </c>
    </row>
    <row r="2316" spans="2:10" x14ac:dyDescent="0.3">
      <c r="B2316" s="75">
        <v>0</v>
      </c>
      <c r="C2316" s="75">
        <v>1</v>
      </c>
      <c r="D2316" s="75">
        <v>6.9</v>
      </c>
      <c r="E2316" s="75">
        <v>9.1</v>
      </c>
      <c r="F2316" s="75">
        <v>5.7</v>
      </c>
    </row>
    <row r="2317" spans="2:10" x14ac:dyDescent="0.3">
      <c r="B2317" s="75">
        <v>0</v>
      </c>
      <c r="C2317" s="75">
        <v>1</v>
      </c>
      <c r="D2317" s="75">
        <v>7.2</v>
      </c>
      <c r="E2317" s="75">
        <v>10</v>
      </c>
      <c r="F2317" s="75">
        <v>2</v>
      </c>
    </row>
    <row r="2318" spans="2:10" x14ac:dyDescent="0.3">
      <c r="B2318" s="75">
        <v>0</v>
      </c>
      <c r="C2318" s="75">
        <v>1</v>
      </c>
      <c r="D2318" s="75">
        <v>6.9</v>
      </c>
      <c r="E2318" s="75">
        <v>9.9</v>
      </c>
      <c r="F2318" s="75">
        <v>3.9</v>
      </c>
    </row>
    <row r="2319" spans="2:10" x14ac:dyDescent="0.3">
      <c r="B2319" s="75">
        <v>0</v>
      </c>
      <c r="C2319" s="75">
        <v>1</v>
      </c>
      <c r="D2319" s="75">
        <v>6.1</v>
      </c>
      <c r="E2319" s="75">
        <v>9.5</v>
      </c>
      <c r="F2319" s="75">
        <v>1.9</v>
      </c>
    </row>
    <row r="2320" spans="2:10" x14ac:dyDescent="0.3">
      <c r="B2320" s="75">
        <v>0</v>
      </c>
      <c r="C2320" s="75">
        <v>1</v>
      </c>
      <c r="D2320" s="75">
        <v>6.3</v>
      </c>
      <c r="E2320" s="75">
        <v>9.4</v>
      </c>
      <c r="F2320" s="75">
        <v>5.7</v>
      </c>
    </row>
    <row r="2321" spans="2:12" x14ac:dyDescent="0.3">
      <c r="B2321" s="75">
        <v>1</v>
      </c>
      <c r="C2321" s="75">
        <v>0</v>
      </c>
      <c r="D2321" s="75">
        <v>6.7</v>
      </c>
      <c r="E2321" s="75">
        <v>9.1</v>
      </c>
      <c r="F2321" s="75">
        <v>2.8</v>
      </c>
    </row>
    <row r="2322" spans="2:12" x14ac:dyDescent="0.3">
      <c r="B2322" s="75">
        <v>1</v>
      </c>
      <c r="C2322" s="75">
        <v>0</v>
      </c>
      <c r="D2322" s="75">
        <v>6.6</v>
      </c>
      <c r="E2322" s="75">
        <v>9.3000000000000007</v>
      </c>
      <c r="F2322" s="75">
        <v>4.0999999999999996</v>
      </c>
    </row>
    <row r="2323" spans="2:12" x14ac:dyDescent="0.3">
      <c r="B2323" s="75">
        <v>1</v>
      </c>
      <c r="C2323" s="75">
        <v>0</v>
      </c>
      <c r="D2323" s="75">
        <v>7.2</v>
      </c>
      <c r="E2323" s="75">
        <v>8.3000000000000007</v>
      </c>
      <c r="F2323" s="75">
        <v>3.8</v>
      </c>
    </row>
    <row r="2324" spans="2:12" x14ac:dyDescent="0.3">
      <c r="B2324" s="75">
        <v>1</v>
      </c>
      <c r="C2324" s="75">
        <v>0</v>
      </c>
      <c r="D2324" s="75">
        <v>7.1</v>
      </c>
      <c r="E2324" s="75">
        <v>8.4</v>
      </c>
      <c r="F2324" s="75">
        <v>1.6</v>
      </c>
    </row>
    <row r="2325" spans="2:12" x14ac:dyDescent="0.3">
      <c r="B2325" s="75">
        <v>1</v>
      </c>
      <c r="C2325" s="75">
        <v>0</v>
      </c>
      <c r="D2325" s="75">
        <v>6.8</v>
      </c>
      <c r="E2325" s="75">
        <v>8.5</v>
      </c>
      <c r="F2325" s="75">
        <v>3.4</v>
      </c>
    </row>
    <row r="2326" spans="2:12" x14ac:dyDescent="0.3">
      <c r="B2326" s="75">
        <v>1</v>
      </c>
      <c r="C2326" s="75">
        <v>1</v>
      </c>
      <c r="D2326" s="75">
        <v>7.1</v>
      </c>
      <c r="E2326" s="75">
        <v>9.1999999999999993</v>
      </c>
      <c r="F2326" s="75">
        <v>8.4</v>
      </c>
    </row>
    <row r="2327" spans="2:12" x14ac:dyDescent="0.3">
      <c r="B2327" s="75">
        <v>1</v>
      </c>
      <c r="C2327" s="75">
        <v>1</v>
      </c>
      <c r="D2327" s="75">
        <v>7</v>
      </c>
      <c r="E2327" s="75">
        <v>8.8000000000000007</v>
      </c>
      <c r="F2327" s="75">
        <v>5.2</v>
      </c>
    </row>
    <row r="2328" spans="2:12" x14ac:dyDescent="0.3">
      <c r="B2328" s="75">
        <v>1</v>
      </c>
      <c r="C2328" s="75">
        <v>1</v>
      </c>
      <c r="D2328" s="75">
        <v>7.2</v>
      </c>
      <c r="E2328" s="75">
        <v>9.6999999999999993</v>
      </c>
      <c r="F2328" s="75">
        <v>6.9</v>
      </c>
    </row>
    <row r="2329" spans="2:12" x14ac:dyDescent="0.3">
      <c r="B2329" s="75">
        <v>1</v>
      </c>
      <c r="C2329" s="75">
        <v>1</v>
      </c>
      <c r="D2329" s="75">
        <v>7.5</v>
      </c>
      <c r="E2329" s="75">
        <v>10.1</v>
      </c>
      <c r="F2329" s="75">
        <v>2.7</v>
      </c>
    </row>
    <row r="2330" spans="2:12" x14ac:dyDescent="0.3">
      <c r="B2330" s="75">
        <v>1</v>
      </c>
      <c r="C2330" s="75">
        <v>1</v>
      </c>
      <c r="D2330" s="75">
        <v>7.6</v>
      </c>
      <c r="E2330" s="75">
        <v>9.1999999999999993</v>
      </c>
      <c r="F2330" s="75">
        <v>1.9</v>
      </c>
    </row>
    <row r="2333" spans="2:12" x14ac:dyDescent="0.3">
      <c r="B2333" s="75" t="s">
        <v>547</v>
      </c>
      <c r="C2333" s="75" t="s">
        <v>548</v>
      </c>
      <c r="D2333" s="75" t="s">
        <v>549</v>
      </c>
      <c r="E2333" s="75" t="s">
        <v>550</v>
      </c>
      <c r="F2333" s="75" t="s">
        <v>551</v>
      </c>
      <c r="G2333" s="75" t="s">
        <v>552</v>
      </c>
      <c r="H2333" s="75" t="s">
        <v>553</v>
      </c>
      <c r="I2333" s="75" t="s">
        <v>554</v>
      </c>
      <c r="J2333" s="75" t="s">
        <v>555</v>
      </c>
      <c r="K2333" s="75" t="s">
        <v>556</v>
      </c>
      <c r="L2333" s="75" t="s">
        <v>557</v>
      </c>
    </row>
    <row r="2334" spans="2:12" x14ac:dyDescent="0.3">
      <c r="B2334" s="75">
        <v>1</v>
      </c>
      <c r="C2334" s="75">
        <v>1930</v>
      </c>
      <c r="D2334" s="75">
        <v>17.75</v>
      </c>
      <c r="E2334" s="75">
        <v>60.2</v>
      </c>
      <c r="F2334" s="75">
        <v>5.83</v>
      </c>
      <c r="G2334" s="75">
        <v>69</v>
      </c>
      <c r="H2334" s="75">
        <v>1.49</v>
      </c>
      <c r="I2334" s="75">
        <v>77.900000000000006</v>
      </c>
      <c r="J2334" s="75">
        <v>2.42</v>
      </c>
      <c r="K2334" s="75">
        <v>74.400000000000006</v>
      </c>
      <c r="L2334" s="75">
        <v>34</v>
      </c>
    </row>
    <row r="2335" spans="2:12" x14ac:dyDescent="0.3">
      <c r="B2335" s="75">
        <v>2</v>
      </c>
      <c r="C2335" s="75">
        <v>1931</v>
      </c>
      <c r="D2335" s="75">
        <v>14.76</v>
      </c>
      <c r="E2335" s="75">
        <v>57.5</v>
      </c>
      <c r="F2335" s="75">
        <v>3.83</v>
      </c>
      <c r="G2335" s="75">
        <v>75</v>
      </c>
      <c r="H2335" s="75">
        <v>2.72</v>
      </c>
      <c r="I2335" s="75">
        <v>77.2</v>
      </c>
      <c r="J2335" s="75">
        <v>3.3</v>
      </c>
      <c r="K2335" s="75">
        <v>72.599999999999994</v>
      </c>
      <c r="L2335" s="75">
        <v>32.9</v>
      </c>
    </row>
    <row r="2336" spans="2:12" x14ac:dyDescent="0.3">
      <c r="B2336" s="75">
        <v>3</v>
      </c>
      <c r="C2336" s="75">
        <v>1932</v>
      </c>
      <c r="D2336" s="75">
        <v>27.99</v>
      </c>
      <c r="E2336" s="75">
        <v>62.3</v>
      </c>
      <c r="F2336" s="75">
        <v>5.17</v>
      </c>
      <c r="G2336" s="75">
        <v>72</v>
      </c>
      <c r="H2336" s="75">
        <v>3.12</v>
      </c>
      <c r="I2336" s="75">
        <v>75.8</v>
      </c>
      <c r="J2336" s="75">
        <v>7.1</v>
      </c>
      <c r="K2336" s="75">
        <v>72.2</v>
      </c>
      <c r="L2336" s="75">
        <v>43</v>
      </c>
    </row>
    <row r="2337" spans="2:12" x14ac:dyDescent="0.3">
      <c r="B2337" s="75">
        <v>4</v>
      </c>
      <c r="C2337" s="75">
        <v>1933</v>
      </c>
      <c r="D2337" s="75">
        <v>16.760000000000002</v>
      </c>
      <c r="E2337" s="75">
        <v>60.5</v>
      </c>
      <c r="F2337" s="75">
        <v>1.64</v>
      </c>
      <c r="G2337" s="75">
        <v>77.8</v>
      </c>
      <c r="H2337" s="75">
        <v>3.45</v>
      </c>
      <c r="I2337" s="75">
        <v>76.400000000000006</v>
      </c>
      <c r="J2337" s="75">
        <v>3.01</v>
      </c>
      <c r="K2337" s="75">
        <v>70.5</v>
      </c>
      <c r="L2337" s="75">
        <v>40</v>
      </c>
    </row>
    <row r="2338" spans="2:12" x14ac:dyDescent="0.3">
      <c r="B2338" s="75">
        <v>5</v>
      </c>
      <c r="C2338" s="75">
        <v>1934</v>
      </c>
      <c r="D2338" s="75">
        <v>11.36</v>
      </c>
      <c r="E2338" s="75">
        <v>69.5</v>
      </c>
      <c r="F2338" s="75">
        <v>3.49</v>
      </c>
      <c r="G2338" s="75">
        <v>77.2</v>
      </c>
      <c r="H2338" s="75">
        <v>3.85</v>
      </c>
      <c r="I2338" s="75">
        <v>79.7</v>
      </c>
      <c r="J2338" s="75">
        <v>2.84</v>
      </c>
      <c r="K2338" s="75">
        <v>73.400000000000006</v>
      </c>
      <c r="L2338" s="75">
        <v>23</v>
      </c>
    </row>
    <row r="2339" spans="2:12" x14ac:dyDescent="0.3">
      <c r="B2339" s="75">
        <v>6</v>
      </c>
      <c r="C2339" s="75">
        <v>1935</v>
      </c>
      <c r="D2339" s="75">
        <v>22.71</v>
      </c>
      <c r="E2339" s="75">
        <v>55</v>
      </c>
      <c r="F2339" s="75">
        <v>7</v>
      </c>
      <c r="G2339" s="75">
        <v>65.900000000000006</v>
      </c>
      <c r="H2339" s="75">
        <v>3.35</v>
      </c>
      <c r="I2339" s="75">
        <v>79.400000000000006</v>
      </c>
      <c r="J2339" s="75">
        <v>2.42</v>
      </c>
      <c r="K2339" s="75">
        <v>73.599999999999994</v>
      </c>
      <c r="L2339" s="75">
        <v>38.4</v>
      </c>
    </row>
    <row r="2340" spans="2:12" x14ac:dyDescent="0.3">
      <c r="B2340" s="75">
        <v>7</v>
      </c>
      <c r="C2340" s="75">
        <v>1936</v>
      </c>
      <c r="D2340" s="75">
        <v>17.91</v>
      </c>
      <c r="E2340" s="75">
        <v>66.2</v>
      </c>
      <c r="F2340" s="75">
        <v>2.85</v>
      </c>
      <c r="G2340" s="75">
        <v>70.099999999999994</v>
      </c>
      <c r="H2340" s="75">
        <v>0.51</v>
      </c>
      <c r="I2340" s="75">
        <v>83.4</v>
      </c>
      <c r="J2340" s="75">
        <v>3.48</v>
      </c>
      <c r="K2340" s="75">
        <v>79.2</v>
      </c>
      <c r="L2340" s="75">
        <v>20</v>
      </c>
    </row>
    <row r="2341" spans="2:12" x14ac:dyDescent="0.3">
      <c r="B2341" s="75">
        <v>8</v>
      </c>
      <c r="C2341" s="75">
        <v>1937</v>
      </c>
      <c r="D2341" s="75">
        <v>23.31</v>
      </c>
      <c r="E2341" s="75">
        <v>61.8</v>
      </c>
      <c r="F2341" s="75">
        <v>3.8</v>
      </c>
      <c r="G2341" s="75">
        <v>69</v>
      </c>
      <c r="H2341" s="75">
        <v>2.63</v>
      </c>
      <c r="I2341" s="75">
        <v>75.900000000000006</v>
      </c>
      <c r="J2341" s="75">
        <v>3.99</v>
      </c>
      <c r="K2341" s="75">
        <v>77.8</v>
      </c>
      <c r="L2341" s="75">
        <v>44.6</v>
      </c>
    </row>
    <row r="2342" spans="2:12" x14ac:dyDescent="0.3">
      <c r="B2342" s="75">
        <v>9</v>
      </c>
      <c r="C2342" s="75">
        <v>1938</v>
      </c>
      <c r="D2342" s="75">
        <v>18.53</v>
      </c>
      <c r="E2342" s="75">
        <v>59.5</v>
      </c>
      <c r="F2342" s="75">
        <v>4.67</v>
      </c>
      <c r="G2342" s="75">
        <v>69.2</v>
      </c>
      <c r="H2342" s="75">
        <v>4.24</v>
      </c>
      <c r="I2342" s="75">
        <v>76.5</v>
      </c>
      <c r="J2342" s="75">
        <v>3.82</v>
      </c>
      <c r="K2342" s="75">
        <v>75.7</v>
      </c>
      <c r="L2342" s="75">
        <v>46.3</v>
      </c>
    </row>
    <row r="2343" spans="2:12" x14ac:dyDescent="0.3">
      <c r="B2343" s="75">
        <v>10</v>
      </c>
      <c r="C2343" s="75">
        <v>1939</v>
      </c>
      <c r="D2343" s="75">
        <v>18.559999999999999</v>
      </c>
      <c r="E2343" s="75">
        <v>66.400000000000006</v>
      </c>
      <c r="F2343" s="75">
        <v>5.32</v>
      </c>
      <c r="G2343" s="75">
        <v>71.400000000000006</v>
      </c>
      <c r="H2343" s="75">
        <v>3.15</v>
      </c>
      <c r="I2343" s="75">
        <v>76.2</v>
      </c>
      <c r="J2343" s="75">
        <v>4.72</v>
      </c>
      <c r="K2343" s="75">
        <v>70.7</v>
      </c>
      <c r="L2343" s="75">
        <v>52.2</v>
      </c>
    </row>
    <row r="2344" spans="2:12" x14ac:dyDescent="0.3">
      <c r="B2344" s="75">
        <v>11</v>
      </c>
      <c r="C2344" s="75">
        <v>1940</v>
      </c>
      <c r="D2344" s="75">
        <v>12.45</v>
      </c>
      <c r="E2344" s="75">
        <v>58.4</v>
      </c>
      <c r="F2344" s="75">
        <v>3.56</v>
      </c>
      <c r="G2344" s="75">
        <v>71.3</v>
      </c>
      <c r="H2344" s="75">
        <v>4.57</v>
      </c>
      <c r="I2344" s="75">
        <v>76.7</v>
      </c>
      <c r="J2344" s="75">
        <v>6.44</v>
      </c>
      <c r="K2344" s="75">
        <v>70.7</v>
      </c>
      <c r="L2344" s="75">
        <v>52.3</v>
      </c>
    </row>
    <row r="2345" spans="2:12" x14ac:dyDescent="0.3">
      <c r="B2345" s="75">
        <v>12</v>
      </c>
      <c r="C2345" s="75">
        <v>1941</v>
      </c>
      <c r="D2345" s="75">
        <v>16.05</v>
      </c>
      <c r="E2345" s="75">
        <v>66</v>
      </c>
      <c r="F2345" s="75">
        <v>6.2</v>
      </c>
      <c r="G2345" s="75">
        <v>70</v>
      </c>
      <c r="H2345" s="75">
        <v>2.2400000000000002</v>
      </c>
      <c r="I2345" s="75">
        <v>75.099999999999994</v>
      </c>
      <c r="J2345" s="75">
        <v>1.94</v>
      </c>
      <c r="K2345" s="75">
        <v>75.099999999999994</v>
      </c>
      <c r="L2345" s="75">
        <v>51</v>
      </c>
    </row>
    <row r="2346" spans="2:12" x14ac:dyDescent="0.3">
      <c r="B2346" s="75">
        <v>13</v>
      </c>
      <c r="C2346" s="75">
        <v>1942</v>
      </c>
      <c r="D2346" s="75">
        <v>27.1</v>
      </c>
      <c r="E2346" s="75">
        <v>59.3</v>
      </c>
      <c r="F2346" s="75">
        <v>5.93</v>
      </c>
      <c r="G2346" s="75">
        <v>69.7</v>
      </c>
      <c r="H2346" s="75">
        <v>4.8899999999999997</v>
      </c>
      <c r="I2346" s="75">
        <v>74.3</v>
      </c>
      <c r="J2346" s="75">
        <v>3.17</v>
      </c>
      <c r="K2346" s="75">
        <v>72.2</v>
      </c>
      <c r="L2346" s="75">
        <v>59.9</v>
      </c>
    </row>
    <row r="2347" spans="2:12" x14ac:dyDescent="0.3">
      <c r="B2347" s="75">
        <v>14</v>
      </c>
      <c r="C2347" s="75">
        <v>1943</v>
      </c>
      <c r="D2347" s="75">
        <v>19.05</v>
      </c>
      <c r="E2347" s="75">
        <v>57.5</v>
      </c>
      <c r="F2347" s="75">
        <v>6.16</v>
      </c>
      <c r="G2347" s="75">
        <v>71.599999999999994</v>
      </c>
      <c r="H2347" s="75">
        <v>4.5599999999999996</v>
      </c>
      <c r="I2347" s="75">
        <v>75.400000000000006</v>
      </c>
      <c r="J2347" s="75">
        <v>5.07</v>
      </c>
      <c r="K2347" s="75">
        <v>74</v>
      </c>
      <c r="L2347" s="75">
        <v>54.7</v>
      </c>
    </row>
    <row r="2348" spans="2:12" x14ac:dyDescent="0.3">
      <c r="B2348" s="75">
        <v>15</v>
      </c>
      <c r="C2348" s="75">
        <v>1944</v>
      </c>
      <c r="D2348" s="75">
        <v>20.79</v>
      </c>
      <c r="E2348" s="75">
        <v>64.599999999999994</v>
      </c>
      <c r="F2348" s="75">
        <v>5.88</v>
      </c>
      <c r="G2348" s="75">
        <v>71.7</v>
      </c>
      <c r="H2348" s="75">
        <v>3.73</v>
      </c>
      <c r="I2348" s="75">
        <v>72.599999999999994</v>
      </c>
      <c r="J2348" s="75">
        <v>5.88</v>
      </c>
      <c r="K2348" s="75">
        <v>71.8</v>
      </c>
      <c r="L2348" s="75">
        <v>52</v>
      </c>
    </row>
    <row r="2349" spans="2:12" x14ac:dyDescent="0.3">
      <c r="B2349" s="75">
        <v>16</v>
      </c>
      <c r="C2349" s="75">
        <v>1945</v>
      </c>
      <c r="D2349" s="75">
        <v>21.88</v>
      </c>
      <c r="E2349" s="75">
        <v>55.1</v>
      </c>
      <c r="F2349" s="75">
        <v>4.7</v>
      </c>
      <c r="G2349" s="75">
        <v>64.099999999999994</v>
      </c>
      <c r="H2349" s="75">
        <v>2.96</v>
      </c>
      <c r="I2349" s="75">
        <v>72.099999999999994</v>
      </c>
      <c r="J2349" s="75">
        <v>3.43</v>
      </c>
      <c r="K2349" s="75">
        <v>72.5</v>
      </c>
      <c r="L2349" s="75">
        <v>43.5</v>
      </c>
    </row>
    <row r="2350" spans="2:12" x14ac:dyDescent="0.3">
      <c r="B2350" s="75">
        <v>17</v>
      </c>
      <c r="C2350" s="75">
        <v>1946</v>
      </c>
      <c r="D2350" s="75">
        <v>20.02</v>
      </c>
      <c r="E2350" s="75">
        <v>56.5</v>
      </c>
      <c r="F2350" s="75">
        <v>6.41</v>
      </c>
      <c r="G2350" s="75">
        <v>69.8</v>
      </c>
      <c r="H2350" s="75">
        <v>2.4500000000000002</v>
      </c>
      <c r="I2350" s="75">
        <v>73.8</v>
      </c>
      <c r="J2350" s="75">
        <v>3.56</v>
      </c>
      <c r="K2350" s="75">
        <v>68.900000000000006</v>
      </c>
      <c r="L2350" s="75">
        <v>56.7</v>
      </c>
    </row>
    <row r="2351" spans="2:12" x14ac:dyDescent="0.3">
      <c r="B2351" s="75">
        <v>18</v>
      </c>
      <c r="C2351" s="75">
        <v>1947</v>
      </c>
      <c r="D2351" s="75">
        <v>23.17</v>
      </c>
      <c r="E2351" s="75">
        <v>55.6</v>
      </c>
      <c r="F2351" s="75">
        <v>10.39</v>
      </c>
      <c r="G2351" s="75">
        <v>66.3</v>
      </c>
      <c r="H2351" s="75">
        <v>1.72</v>
      </c>
      <c r="I2351" s="75">
        <v>72.8</v>
      </c>
      <c r="J2351" s="75">
        <v>1.49</v>
      </c>
      <c r="K2351" s="75">
        <v>80.599999999999994</v>
      </c>
      <c r="L2351" s="75">
        <v>30.5</v>
      </c>
    </row>
    <row r="2352" spans="2:12" x14ac:dyDescent="0.3">
      <c r="B2352" s="75">
        <v>19</v>
      </c>
      <c r="C2352" s="75">
        <v>1948</v>
      </c>
      <c r="D2352" s="75">
        <v>19.149999999999999</v>
      </c>
      <c r="E2352" s="75">
        <v>59.2</v>
      </c>
      <c r="F2352" s="75">
        <v>3.42</v>
      </c>
      <c r="G2352" s="75">
        <v>68.599999999999994</v>
      </c>
      <c r="H2352" s="75">
        <v>4.1399999999999997</v>
      </c>
      <c r="I2352" s="75">
        <v>75</v>
      </c>
      <c r="J2352" s="75">
        <v>2.54</v>
      </c>
      <c r="K2352" s="75">
        <v>73.900000000000006</v>
      </c>
      <c r="L2352" s="75">
        <v>60.5</v>
      </c>
    </row>
    <row r="2353" spans="2:12" x14ac:dyDescent="0.3">
      <c r="B2353" s="75">
        <v>20</v>
      </c>
      <c r="C2353" s="75">
        <v>1949</v>
      </c>
      <c r="D2353" s="75">
        <v>18.28</v>
      </c>
      <c r="E2353" s="75">
        <v>63.5</v>
      </c>
      <c r="F2353" s="75">
        <v>5.51</v>
      </c>
      <c r="G2353" s="75">
        <v>72.400000000000006</v>
      </c>
      <c r="H2353" s="75">
        <v>3.47</v>
      </c>
      <c r="I2353" s="75">
        <v>76.2</v>
      </c>
      <c r="J2353" s="75">
        <v>2.34</v>
      </c>
      <c r="K2353" s="75">
        <v>73</v>
      </c>
      <c r="L2353" s="75">
        <v>46.1</v>
      </c>
    </row>
    <row r="2354" spans="2:12" x14ac:dyDescent="0.3">
      <c r="B2354" s="75">
        <v>21</v>
      </c>
      <c r="C2354" s="75">
        <v>1950</v>
      </c>
      <c r="D2354" s="75">
        <v>18.45</v>
      </c>
      <c r="E2354" s="75">
        <v>59.8</v>
      </c>
      <c r="F2354" s="75">
        <v>5.7</v>
      </c>
      <c r="G2354" s="75">
        <v>68.400000000000006</v>
      </c>
      <c r="H2354" s="75">
        <v>4.6500000000000004</v>
      </c>
      <c r="I2354" s="75">
        <v>69.7</v>
      </c>
      <c r="J2354" s="75">
        <v>2.39</v>
      </c>
      <c r="K2354" s="75">
        <v>67.7</v>
      </c>
      <c r="L2354" s="75">
        <v>48.2</v>
      </c>
    </row>
    <row r="2355" spans="2:12" x14ac:dyDescent="0.3">
      <c r="B2355" s="75">
        <v>22</v>
      </c>
      <c r="C2355" s="75">
        <v>1951</v>
      </c>
      <c r="D2355" s="75">
        <v>22</v>
      </c>
      <c r="E2355" s="75">
        <v>62.2</v>
      </c>
      <c r="F2355" s="75">
        <v>6.11</v>
      </c>
      <c r="G2355" s="75">
        <v>65.2</v>
      </c>
      <c r="H2355" s="75">
        <v>4.45</v>
      </c>
      <c r="I2355" s="75">
        <v>72.099999999999994</v>
      </c>
      <c r="J2355" s="75">
        <v>6.21</v>
      </c>
      <c r="K2355" s="75">
        <v>70.5</v>
      </c>
      <c r="L2355" s="75">
        <v>43.1</v>
      </c>
    </row>
    <row r="2356" spans="2:12" x14ac:dyDescent="0.3">
      <c r="B2356" s="75">
        <v>23</v>
      </c>
      <c r="C2356" s="75">
        <v>1952</v>
      </c>
      <c r="D2356" s="75">
        <v>19.05</v>
      </c>
      <c r="E2356" s="75">
        <v>59.6</v>
      </c>
      <c r="F2356" s="75">
        <v>5.4</v>
      </c>
      <c r="G2356" s="75">
        <v>74.2</v>
      </c>
      <c r="H2356" s="75">
        <v>3.84</v>
      </c>
      <c r="I2356" s="75">
        <v>74.7</v>
      </c>
      <c r="J2356" s="75">
        <v>4.78</v>
      </c>
      <c r="K2356" s="75">
        <v>70</v>
      </c>
      <c r="L2356" s="75">
        <v>62.2</v>
      </c>
    </row>
    <row r="2357" spans="2:12" x14ac:dyDescent="0.3">
      <c r="B2357" s="75">
        <v>24</v>
      </c>
      <c r="C2357" s="75">
        <v>1953</v>
      </c>
      <c r="D2357" s="75">
        <v>15.67</v>
      </c>
      <c r="E2357" s="75">
        <v>60</v>
      </c>
      <c r="F2357" s="75">
        <v>5.31</v>
      </c>
      <c r="G2357" s="75">
        <v>73.2</v>
      </c>
      <c r="H2357" s="75">
        <v>3.28</v>
      </c>
      <c r="I2357" s="75">
        <v>74.599999999999994</v>
      </c>
      <c r="J2357" s="75">
        <v>2.33</v>
      </c>
      <c r="K2357" s="75">
        <v>73.2</v>
      </c>
      <c r="L2357" s="75">
        <v>52.9</v>
      </c>
    </row>
    <row r="2358" spans="2:12" x14ac:dyDescent="0.3">
      <c r="B2358" s="75">
        <v>25</v>
      </c>
      <c r="C2358" s="75">
        <v>1954</v>
      </c>
      <c r="D2358" s="75">
        <v>15.92</v>
      </c>
      <c r="E2358" s="75">
        <v>55.6</v>
      </c>
      <c r="F2358" s="75">
        <v>6.36</v>
      </c>
      <c r="G2358" s="75">
        <v>72.900000000000006</v>
      </c>
      <c r="H2358" s="75">
        <v>1.79</v>
      </c>
      <c r="I2358" s="75">
        <v>77.400000000000006</v>
      </c>
      <c r="J2358" s="75">
        <v>7.1</v>
      </c>
      <c r="K2358" s="75">
        <v>72.099999999999994</v>
      </c>
      <c r="L2358" s="75">
        <v>53.9</v>
      </c>
    </row>
    <row r="2359" spans="2:12" x14ac:dyDescent="0.3">
      <c r="B2359" s="75">
        <v>26</v>
      </c>
      <c r="C2359" s="75">
        <v>1955</v>
      </c>
      <c r="D2359" s="75">
        <v>16.75</v>
      </c>
      <c r="E2359" s="75">
        <v>63.6</v>
      </c>
      <c r="F2359" s="75">
        <v>3.07</v>
      </c>
      <c r="G2359" s="75">
        <v>67.2</v>
      </c>
      <c r="H2359" s="75">
        <v>3.29</v>
      </c>
      <c r="I2359" s="75">
        <v>79.8</v>
      </c>
      <c r="J2359" s="75">
        <v>1.79</v>
      </c>
      <c r="K2359" s="75">
        <v>77.2</v>
      </c>
      <c r="L2359" s="75">
        <v>48.4</v>
      </c>
    </row>
    <row r="2360" spans="2:12" x14ac:dyDescent="0.3">
      <c r="B2360" s="75">
        <v>27</v>
      </c>
      <c r="C2360" s="75">
        <v>1956</v>
      </c>
      <c r="D2360" s="75">
        <v>12.34</v>
      </c>
      <c r="E2360" s="75">
        <v>62.4</v>
      </c>
      <c r="F2360" s="75">
        <v>2.56</v>
      </c>
      <c r="G2360" s="75">
        <v>74.7</v>
      </c>
      <c r="H2360" s="75">
        <v>4.51</v>
      </c>
      <c r="I2360" s="75">
        <v>72.7</v>
      </c>
      <c r="J2360" s="75">
        <v>4.42</v>
      </c>
      <c r="K2360" s="75">
        <v>73</v>
      </c>
      <c r="L2360" s="75">
        <v>52.8</v>
      </c>
    </row>
    <row r="2361" spans="2:12" x14ac:dyDescent="0.3">
      <c r="B2361" s="75">
        <v>28</v>
      </c>
      <c r="C2361" s="75">
        <v>1957</v>
      </c>
      <c r="D2361" s="75">
        <v>15.82</v>
      </c>
      <c r="E2361" s="75">
        <v>59</v>
      </c>
      <c r="F2361" s="75">
        <v>4.84</v>
      </c>
      <c r="G2361" s="75">
        <v>68.900000000000006</v>
      </c>
      <c r="H2361" s="75">
        <v>3.54</v>
      </c>
      <c r="I2361" s="75">
        <v>77.900000000000006</v>
      </c>
      <c r="J2361" s="75">
        <v>3.76</v>
      </c>
      <c r="K2361" s="75">
        <v>72.900000000000006</v>
      </c>
      <c r="L2361" s="75">
        <v>62.1</v>
      </c>
    </row>
    <row r="2362" spans="2:12" x14ac:dyDescent="0.3">
      <c r="B2362" s="75">
        <v>29</v>
      </c>
      <c r="C2362" s="75">
        <v>1958</v>
      </c>
      <c r="D2362" s="75">
        <v>15.24</v>
      </c>
      <c r="E2362" s="75">
        <v>62.5</v>
      </c>
      <c r="F2362" s="75">
        <v>3.8</v>
      </c>
      <c r="G2362" s="75">
        <v>66.400000000000006</v>
      </c>
      <c r="H2362" s="75">
        <v>7.55</v>
      </c>
      <c r="I2362" s="75">
        <v>70.5</v>
      </c>
      <c r="J2362" s="75">
        <v>2.5499999999999998</v>
      </c>
      <c r="K2362" s="75">
        <v>73</v>
      </c>
      <c r="L2362" s="75">
        <v>66</v>
      </c>
    </row>
    <row r="2363" spans="2:12" x14ac:dyDescent="0.3">
      <c r="B2363" s="75">
        <v>30</v>
      </c>
      <c r="C2363" s="75">
        <v>1959</v>
      </c>
      <c r="D2363" s="75">
        <v>21.72</v>
      </c>
      <c r="E2363" s="75">
        <v>62.8</v>
      </c>
      <c r="F2363" s="75">
        <v>4.1100000000000003</v>
      </c>
      <c r="G2363" s="75">
        <v>71.5</v>
      </c>
      <c r="H2363" s="75">
        <v>2.29</v>
      </c>
      <c r="I2363" s="75">
        <v>72.3</v>
      </c>
      <c r="J2363" s="75">
        <v>4.92</v>
      </c>
      <c r="K2363" s="75">
        <v>76.3</v>
      </c>
      <c r="L2363" s="75">
        <v>64.2</v>
      </c>
    </row>
    <row r="2364" spans="2:12" x14ac:dyDescent="0.3">
      <c r="B2364" s="75">
        <v>31</v>
      </c>
      <c r="C2364" s="75">
        <v>1960</v>
      </c>
      <c r="D2364" s="75">
        <v>25.08</v>
      </c>
      <c r="E2364" s="75">
        <v>59.7</v>
      </c>
      <c r="F2364" s="75">
        <v>4.43</v>
      </c>
      <c r="G2364" s="75">
        <v>67.400000000000006</v>
      </c>
      <c r="H2364" s="75">
        <v>2.76</v>
      </c>
      <c r="I2364" s="75">
        <v>72.599999999999994</v>
      </c>
      <c r="J2364" s="75">
        <v>5.36</v>
      </c>
      <c r="K2364" s="75">
        <v>73.2</v>
      </c>
      <c r="L2364" s="75">
        <v>63.2</v>
      </c>
    </row>
    <row r="2365" spans="2:12" x14ac:dyDescent="0.3">
      <c r="B2365" s="75">
        <v>32</v>
      </c>
      <c r="C2365" s="75">
        <v>1961</v>
      </c>
      <c r="D2365" s="75">
        <v>17.79</v>
      </c>
      <c r="E2365" s="75">
        <v>57.4</v>
      </c>
      <c r="F2365" s="75">
        <v>3.36</v>
      </c>
      <c r="G2365" s="75">
        <v>69.400000000000006</v>
      </c>
      <c r="H2365" s="75">
        <v>5.51</v>
      </c>
      <c r="I2365" s="75">
        <v>72.599999999999994</v>
      </c>
      <c r="J2365" s="75">
        <v>3.04</v>
      </c>
      <c r="K2365" s="75">
        <v>72.400000000000006</v>
      </c>
      <c r="L2365" s="75">
        <v>75.400000000000006</v>
      </c>
    </row>
    <row r="2366" spans="2:12" x14ac:dyDescent="0.3">
      <c r="B2366" s="75">
        <v>33</v>
      </c>
      <c r="C2366" s="75">
        <v>1962</v>
      </c>
      <c r="D2366" s="75">
        <v>26.61</v>
      </c>
      <c r="E2366" s="75">
        <v>66.599999999999994</v>
      </c>
      <c r="F2366" s="75">
        <v>3.12</v>
      </c>
      <c r="G2366" s="75">
        <v>69.099999999999994</v>
      </c>
      <c r="H2366" s="75">
        <v>6.27</v>
      </c>
      <c r="I2366" s="75">
        <v>71.599999999999994</v>
      </c>
      <c r="J2366" s="75">
        <v>4.3099999999999996</v>
      </c>
      <c r="K2366" s="75">
        <v>72.5</v>
      </c>
      <c r="L2366" s="75">
        <v>76</v>
      </c>
    </row>
    <row r="2369" spans="2:5" x14ac:dyDescent="0.3">
      <c r="B2369" s="75" t="s">
        <v>561</v>
      </c>
      <c r="C2369" s="75" t="s">
        <v>562</v>
      </c>
      <c r="D2369" s="75" t="s">
        <v>563</v>
      </c>
      <c r="E2369" s="75" t="s">
        <v>564</v>
      </c>
    </row>
    <row r="2370" spans="2:5" x14ac:dyDescent="0.3">
      <c r="B2370" s="75">
        <v>24.7</v>
      </c>
      <c r="C2370" s="75">
        <v>31.4</v>
      </c>
      <c r="D2370" s="75">
        <v>32.6</v>
      </c>
      <c r="E2370" s="75">
        <v>1</v>
      </c>
    </row>
    <row r="2371" spans="2:5" x14ac:dyDescent="0.3">
      <c r="B2371" s="75">
        <v>25.3</v>
      </c>
      <c r="C2371" s="75">
        <v>35.4</v>
      </c>
      <c r="D2371" s="75">
        <v>36</v>
      </c>
      <c r="E2371" s="75">
        <v>1</v>
      </c>
    </row>
    <row r="2372" spans="2:5" x14ac:dyDescent="0.3">
      <c r="B2372" s="75">
        <v>27.2</v>
      </c>
      <c r="C2372" s="75">
        <v>33.299999999999997</v>
      </c>
      <c r="D2372" s="75">
        <v>33.5</v>
      </c>
      <c r="E2372" s="75">
        <v>1</v>
      </c>
    </row>
    <row r="2373" spans="2:5" x14ac:dyDescent="0.3">
      <c r="B2373" s="75">
        <v>27.4</v>
      </c>
      <c r="C2373" s="75">
        <v>35.4</v>
      </c>
      <c r="D2373" s="75">
        <v>36.299999999999997</v>
      </c>
      <c r="E2373" s="75">
        <v>1</v>
      </c>
    </row>
    <row r="2374" spans="2:5" x14ac:dyDescent="0.3">
      <c r="B2374" s="75">
        <v>25.4</v>
      </c>
      <c r="C2374" s="75">
        <v>33.299999999999997</v>
      </c>
      <c r="D2374" s="75">
        <v>34.1</v>
      </c>
      <c r="E2374" s="75">
        <v>1</v>
      </c>
    </row>
    <row r="2375" spans="2:5" x14ac:dyDescent="0.3">
      <c r="B2375" s="75">
        <v>27.9</v>
      </c>
      <c r="C2375" s="75">
        <v>33.9</v>
      </c>
      <c r="D2375" s="75">
        <v>34.5</v>
      </c>
      <c r="E2375" s="75">
        <v>1</v>
      </c>
    </row>
    <row r="2376" spans="2:5" x14ac:dyDescent="0.3">
      <c r="B2376" s="75">
        <v>25.3</v>
      </c>
      <c r="C2376" s="75">
        <v>35.4</v>
      </c>
      <c r="D2376" s="75">
        <v>36</v>
      </c>
      <c r="E2376" s="75">
        <v>2</v>
      </c>
    </row>
    <row r="2377" spans="2:5" x14ac:dyDescent="0.3">
      <c r="B2377" s="75">
        <v>30.5</v>
      </c>
      <c r="C2377" s="75">
        <v>33.700000000000003</v>
      </c>
      <c r="D2377" s="75">
        <v>38.299999999999997</v>
      </c>
      <c r="E2377" s="75">
        <v>2</v>
      </c>
    </row>
    <row r="2378" spans="2:5" x14ac:dyDescent="0.3">
      <c r="B2378" s="75">
        <v>31.6</v>
      </c>
      <c r="C2378" s="75">
        <v>39.659999999999997</v>
      </c>
      <c r="D2378" s="75">
        <v>42.15</v>
      </c>
      <c r="E2378" s="75">
        <v>2</v>
      </c>
    </row>
    <row r="2379" spans="2:5" x14ac:dyDescent="0.3">
      <c r="B2379" s="75">
        <v>29</v>
      </c>
      <c r="C2379" s="75">
        <v>35.4</v>
      </c>
      <c r="D2379" s="75">
        <v>40.76</v>
      </c>
      <c r="E2379" s="75">
        <v>2</v>
      </c>
    </row>
    <row r="2380" spans="2:5" x14ac:dyDescent="0.3">
      <c r="B2380" s="75">
        <v>29.5</v>
      </c>
      <c r="C2380" s="75">
        <v>37.36</v>
      </c>
      <c r="D2380" s="75">
        <v>41.3</v>
      </c>
      <c r="E2380" s="75">
        <v>2</v>
      </c>
    </row>
    <row r="2381" spans="2:5" x14ac:dyDescent="0.3">
      <c r="B2381" s="75">
        <v>35.22</v>
      </c>
      <c r="C2381" s="75">
        <v>28.9</v>
      </c>
      <c r="D2381" s="75">
        <v>37.200000000000003</v>
      </c>
      <c r="E2381" s="75">
        <v>2</v>
      </c>
    </row>
    <row r="2384" spans="2:5" x14ac:dyDescent="0.3">
      <c r="B2384" s="75" t="s">
        <v>567</v>
      </c>
      <c r="C2384" s="75" t="s">
        <v>568</v>
      </c>
      <c r="D2384" s="75" t="s">
        <v>569</v>
      </c>
    </row>
    <row r="2385" spans="2:4" x14ac:dyDescent="0.3">
      <c r="B2385" s="75">
        <v>0.80100000000000005</v>
      </c>
      <c r="C2385" s="75">
        <v>121.41</v>
      </c>
      <c r="D2385" s="75">
        <v>70.42</v>
      </c>
    </row>
    <row r="2386" spans="2:4" x14ac:dyDescent="0.3">
      <c r="B2386" s="75">
        <v>0.82399999999999995</v>
      </c>
      <c r="C2386" s="75">
        <v>127.7</v>
      </c>
      <c r="D2386" s="75">
        <v>72.47</v>
      </c>
    </row>
    <row r="2387" spans="2:4" x14ac:dyDescent="0.3">
      <c r="B2387" s="75">
        <v>0.84099999999999997</v>
      </c>
      <c r="C2387" s="75">
        <v>129.19999999999999</v>
      </c>
      <c r="D2387" s="75">
        <v>78.2</v>
      </c>
    </row>
    <row r="2388" spans="2:4" x14ac:dyDescent="0.3">
      <c r="B2388" s="75">
        <v>0.81599999999999995</v>
      </c>
      <c r="C2388" s="75">
        <v>131.80000000000001</v>
      </c>
      <c r="D2388" s="75">
        <v>74.89</v>
      </c>
    </row>
    <row r="2389" spans="2:4" x14ac:dyDescent="0.3">
      <c r="B2389" s="75">
        <v>0.84</v>
      </c>
      <c r="C2389" s="75">
        <v>135.1</v>
      </c>
      <c r="D2389" s="75">
        <v>71.209999999999994</v>
      </c>
    </row>
    <row r="2390" spans="2:4" x14ac:dyDescent="0.3">
      <c r="B2390" s="75">
        <v>0.84199999999999997</v>
      </c>
      <c r="C2390" s="75">
        <v>131.5</v>
      </c>
      <c r="D2390" s="75">
        <v>78.39</v>
      </c>
    </row>
    <row r="2391" spans="2:4" x14ac:dyDescent="0.3">
      <c r="B2391" s="75">
        <v>0.82</v>
      </c>
      <c r="C2391" s="75">
        <v>126.7</v>
      </c>
      <c r="D2391" s="75">
        <v>69.02</v>
      </c>
    </row>
    <row r="2392" spans="2:4" x14ac:dyDescent="0.3">
      <c r="B2392" s="75">
        <v>0.80200000000000005</v>
      </c>
      <c r="C2392" s="75">
        <v>115.1</v>
      </c>
      <c r="D2392" s="75">
        <v>73.099999999999994</v>
      </c>
    </row>
    <row r="2393" spans="2:4" x14ac:dyDescent="0.3">
      <c r="B2393" s="75">
        <v>0.82799999999999996</v>
      </c>
      <c r="C2393" s="75">
        <v>130.80000000000001</v>
      </c>
      <c r="D2393" s="75">
        <v>79.28</v>
      </c>
    </row>
    <row r="2394" spans="2:4" x14ac:dyDescent="0.3">
      <c r="B2394" s="75">
        <v>0.81899999999999995</v>
      </c>
      <c r="C2394" s="75">
        <v>124.6</v>
      </c>
      <c r="D2394" s="75">
        <v>76.48</v>
      </c>
    </row>
    <row r="2395" spans="2:4" x14ac:dyDescent="0.3">
      <c r="B2395" s="75">
        <v>0.82599999999999996</v>
      </c>
      <c r="C2395" s="75">
        <v>118.31</v>
      </c>
      <c r="D2395" s="75">
        <v>70.25</v>
      </c>
    </row>
    <row r="2396" spans="2:4" x14ac:dyDescent="0.3">
      <c r="B2396" s="75">
        <v>0.80200000000000005</v>
      </c>
      <c r="C2396" s="75">
        <v>114.2</v>
      </c>
      <c r="D2396" s="75">
        <v>72.88</v>
      </c>
    </row>
    <row r="2397" spans="2:4" x14ac:dyDescent="0.3">
      <c r="B2397" s="75">
        <v>0.81</v>
      </c>
      <c r="C2397" s="75">
        <v>120.3</v>
      </c>
      <c r="D2397" s="75">
        <v>68.23</v>
      </c>
    </row>
    <row r="2398" spans="2:4" x14ac:dyDescent="0.3">
      <c r="B2398" s="75">
        <v>0.80200000000000005</v>
      </c>
      <c r="C2398" s="75">
        <v>115.7</v>
      </c>
      <c r="D2398" s="75">
        <v>68.12</v>
      </c>
    </row>
    <row r="2399" spans="2:4" x14ac:dyDescent="0.3">
      <c r="B2399" s="75">
        <v>0.83199999999999996</v>
      </c>
      <c r="C2399" s="75">
        <v>117.51</v>
      </c>
      <c r="D2399" s="75">
        <v>71.62</v>
      </c>
    </row>
    <row r="2400" spans="2:4" x14ac:dyDescent="0.3">
      <c r="B2400" s="75">
        <v>0.79600000000000004</v>
      </c>
      <c r="C2400" s="75">
        <v>109.81</v>
      </c>
      <c r="D2400" s="75">
        <v>53.1</v>
      </c>
    </row>
    <row r="2401" spans="2:4" x14ac:dyDescent="0.3">
      <c r="B2401" s="75">
        <v>0.75900000000000001</v>
      </c>
      <c r="C2401" s="75">
        <v>109.1</v>
      </c>
      <c r="D2401" s="75">
        <v>50.85</v>
      </c>
    </row>
    <row r="2402" spans="2:4" x14ac:dyDescent="0.3">
      <c r="B2402" s="75">
        <v>0.77</v>
      </c>
      <c r="C2402" s="75">
        <v>115.1</v>
      </c>
      <c r="D2402" s="75">
        <v>51.68</v>
      </c>
    </row>
    <row r="2403" spans="2:4" x14ac:dyDescent="0.3">
      <c r="B2403" s="75">
        <v>0.75900000000000001</v>
      </c>
      <c r="C2403" s="75">
        <v>118.31</v>
      </c>
      <c r="D2403" s="75">
        <v>50.6</v>
      </c>
    </row>
    <row r="2404" spans="2:4" x14ac:dyDescent="0.3">
      <c r="B2404" s="75">
        <v>0.77200000000000002</v>
      </c>
      <c r="C2404" s="75">
        <v>112.6</v>
      </c>
      <c r="D2404" s="75">
        <v>53.51</v>
      </c>
    </row>
    <row r="2405" spans="2:4" x14ac:dyDescent="0.3">
      <c r="B2405" s="75">
        <v>0.80600000000000005</v>
      </c>
      <c r="C2405" s="75">
        <v>116.2</v>
      </c>
      <c r="D2405" s="75">
        <v>56.53</v>
      </c>
    </row>
    <row r="2406" spans="2:4" x14ac:dyDescent="0.3">
      <c r="B2406" s="75">
        <v>0.80300000000000005</v>
      </c>
      <c r="C2406" s="75">
        <v>118</v>
      </c>
      <c r="D2406" s="75">
        <v>70.7</v>
      </c>
    </row>
    <row r="2407" spans="2:4" x14ac:dyDescent="0.3">
      <c r="B2407" s="75">
        <v>0.84499999999999997</v>
      </c>
      <c r="C2407" s="75">
        <v>131</v>
      </c>
      <c r="D2407" s="75">
        <v>74.349999999999994</v>
      </c>
    </row>
    <row r="2408" spans="2:4" x14ac:dyDescent="0.3">
      <c r="B2408" s="75">
        <v>0.82199999999999995</v>
      </c>
      <c r="C2408" s="75">
        <v>125.7</v>
      </c>
      <c r="D2408" s="75">
        <v>68.290000000000006</v>
      </c>
    </row>
    <row r="2409" spans="2:4" x14ac:dyDescent="0.3">
      <c r="B2409" s="75">
        <v>0.97099999999999997</v>
      </c>
      <c r="C2409" s="75">
        <v>126.1</v>
      </c>
      <c r="D2409" s="75">
        <v>72.099999999999994</v>
      </c>
    </row>
    <row r="2410" spans="2:4" x14ac:dyDescent="0.3">
      <c r="B2410" s="75">
        <v>0.81599999999999995</v>
      </c>
      <c r="C2410" s="75">
        <v>125.8</v>
      </c>
      <c r="D2410" s="75">
        <v>70.64</v>
      </c>
    </row>
    <row r="2411" spans="2:4" x14ac:dyDescent="0.3">
      <c r="B2411" s="75">
        <v>0.83599999999999997</v>
      </c>
      <c r="C2411" s="75">
        <v>125.5</v>
      </c>
      <c r="D2411" s="75">
        <v>76.33</v>
      </c>
    </row>
    <row r="2412" spans="2:4" x14ac:dyDescent="0.3">
      <c r="B2412" s="75">
        <v>0.81499999999999995</v>
      </c>
      <c r="C2412" s="75">
        <v>127.8</v>
      </c>
      <c r="D2412" s="75">
        <v>76.75</v>
      </c>
    </row>
    <row r="2413" spans="2:4" x14ac:dyDescent="0.3">
      <c r="B2413" s="75">
        <v>0.82199999999999995</v>
      </c>
      <c r="C2413" s="75">
        <v>130.5</v>
      </c>
      <c r="D2413" s="75">
        <v>80.33</v>
      </c>
    </row>
    <row r="2414" spans="2:4" x14ac:dyDescent="0.3">
      <c r="B2414" s="75">
        <v>0.82199999999999995</v>
      </c>
      <c r="C2414" s="75">
        <v>127.9</v>
      </c>
      <c r="D2414" s="75">
        <v>75.680000000000007</v>
      </c>
    </row>
    <row r="2415" spans="2:4" x14ac:dyDescent="0.3">
      <c r="B2415" s="75">
        <v>0.84299999999999997</v>
      </c>
      <c r="C2415" s="75">
        <v>123.9</v>
      </c>
      <c r="D2415" s="75">
        <v>78.540000000000006</v>
      </c>
    </row>
    <row r="2416" spans="2:4" x14ac:dyDescent="0.3">
      <c r="B2416" s="75">
        <v>0.82399999999999995</v>
      </c>
      <c r="C2416" s="75">
        <v>124.1</v>
      </c>
      <c r="D2416" s="75">
        <v>71.91</v>
      </c>
    </row>
    <row r="2417" spans="2:8" x14ac:dyDescent="0.3">
      <c r="B2417" s="75">
        <v>0.78800000000000003</v>
      </c>
      <c r="C2417" s="75">
        <v>120.8</v>
      </c>
      <c r="D2417" s="75">
        <v>68.22</v>
      </c>
    </row>
    <row r="2418" spans="2:8" x14ac:dyDescent="0.3">
      <c r="B2418" s="75">
        <v>0.78200000000000003</v>
      </c>
      <c r="C2418" s="75">
        <v>107.4</v>
      </c>
      <c r="D2418" s="75">
        <v>54.42</v>
      </c>
    </row>
    <row r="2419" spans="2:8" x14ac:dyDescent="0.3">
      <c r="B2419" s="75">
        <v>0.79500000000000004</v>
      </c>
      <c r="C2419" s="75">
        <v>120.7</v>
      </c>
      <c r="D2419" s="75">
        <v>70.41</v>
      </c>
    </row>
    <row r="2420" spans="2:8" x14ac:dyDescent="0.3">
      <c r="B2420" s="75">
        <v>0.80500000000000005</v>
      </c>
      <c r="C2420" s="75">
        <v>121.91</v>
      </c>
      <c r="D2420" s="75">
        <v>73.680000000000007</v>
      </c>
    </row>
    <row r="2421" spans="2:8" x14ac:dyDescent="0.3">
      <c r="B2421" s="75">
        <v>0.83599999999999997</v>
      </c>
      <c r="C2421" s="75">
        <v>122.31</v>
      </c>
      <c r="D2421" s="75">
        <v>74.930000000000007</v>
      </c>
    </row>
    <row r="2422" spans="2:8" x14ac:dyDescent="0.3">
      <c r="B2422" s="75">
        <v>0.78800000000000003</v>
      </c>
      <c r="C2422" s="75">
        <v>110.6</v>
      </c>
      <c r="D2422" s="75">
        <v>53.52</v>
      </c>
    </row>
    <row r="2423" spans="2:8" x14ac:dyDescent="0.3">
      <c r="B2423" s="75">
        <v>0.77200000000000002</v>
      </c>
      <c r="C2423" s="75">
        <v>103.51</v>
      </c>
      <c r="D2423" s="75">
        <v>48.93</v>
      </c>
    </row>
    <row r="2424" spans="2:8" x14ac:dyDescent="0.3">
      <c r="B2424" s="75">
        <v>0.77600000000000002</v>
      </c>
      <c r="C2424" s="75">
        <v>110.71</v>
      </c>
      <c r="D2424" s="75">
        <v>53.67</v>
      </c>
    </row>
    <row r="2425" spans="2:8" x14ac:dyDescent="0.3">
      <c r="B2425" s="75">
        <v>0.75800000000000001</v>
      </c>
      <c r="C2425" s="75">
        <v>113.8</v>
      </c>
      <c r="D2425" s="75">
        <v>52.42</v>
      </c>
    </row>
    <row r="2428" spans="2:8" x14ac:dyDescent="0.3">
      <c r="B2428" s="75" t="s">
        <v>572</v>
      </c>
      <c r="C2428" s="75" t="s">
        <v>573</v>
      </c>
      <c r="D2428" s="75" t="s">
        <v>574</v>
      </c>
      <c r="E2428" s="75" t="s">
        <v>575</v>
      </c>
      <c r="F2428" s="75" t="s">
        <v>576</v>
      </c>
      <c r="G2428" s="75" t="s">
        <v>577</v>
      </c>
      <c r="H2428" s="75" t="s">
        <v>578</v>
      </c>
    </row>
    <row r="2429" spans="2:8" x14ac:dyDescent="0.3">
      <c r="B2429" s="75">
        <v>93</v>
      </c>
      <c r="C2429" s="75">
        <v>96</v>
      </c>
      <c r="D2429" s="75">
        <v>97.8</v>
      </c>
      <c r="E2429" s="75">
        <v>9</v>
      </c>
      <c r="F2429" s="75">
        <v>12</v>
      </c>
      <c r="G2429" s="75">
        <v>9</v>
      </c>
      <c r="H2429" s="75">
        <v>20</v>
      </c>
    </row>
    <row r="2430" spans="2:8" x14ac:dyDescent="0.3">
      <c r="B2430" s="75">
        <v>88.8</v>
      </c>
      <c r="C2430" s="75">
        <v>91.8</v>
      </c>
      <c r="D2430" s="75">
        <v>96.8</v>
      </c>
      <c r="E2430" s="75">
        <v>7</v>
      </c>
      <c r="F2430" s="75">
        <v>10</v>
      </c>
      <c r="G2430" s="75">
        <v>10</v>
      </c>
      <c r="H2430" s="75">
        <v>15</v>
      </c>
    </row>
    <row r="2431" spans="2:8" x14ac:dyDescent="0.3">
      <c r="B2431" s="75">
        <v>95</v>
      </c>
      <c r="C2431" s="75">
        <v>100.3</v>
      </c>
      <c r="D2431" s="75">
        <v>99</v>
      </c>
      <c r="E2431" s="75">
        <v>8</v>
      </c>
      <c r="F2431" s="75">
        <v>12</v>
      </c>
      <c r="G2431" s="75">
        <v>9</v>
      </c>
      <c r="H2431" s="75">
        <v>26</v>
      </c>
    </row>
    <row r="2432" spans="2:8" x14ac:dyDescent="0.3">
      <c r="B2432" s="75">
        <v>101.3</v>
      </c>
      <c r="C2432" s="75">
        <v>103.8</v>
      </c>
      <c r="D2432" s="75">
        <v>106.8</v>
      </c>
      <c r="E2432" s="75">
        <v>13</v>
      </c>
      <c r="F2432" s="75">
        <v>14</v>
      </c>
      <c r="G2432" s="75">
        <v>12</v>
      </c>
      <c r="H2432" s="75">
        <v>29</v>
      </c>
    </row>
    <row r="2433" spans="2:8" x14ac:dyDescent="0.3">
      <c r="B2433" s="75">
        <v>102</v>
      </c>
      <c r="C2433" s="75">
        <v>107.8</v>
      </c>
      <c r="D2433" s="75">
        <v>103</v>
      </c>
      <c r="E2433" s="75">
        <v>10</v>
      </c>
      <c r="F2433" s="75">
        <v>15</v>
      </c>
      <c r="G2433" s="75">
        <v>12</v>
      </c>
      <c r="H2433" s="75">
        <v>32</v>
      </c>
    </row>
    <row r="2434" spans="2:8" x14ac:dyDescent="0.3">
      <c r="B2434" s="75">
        <v>95.8</v>
      </c>
      <c r="C2434" s="75">
        <v>97.5</v>
      </c>
      <c r="D2434" s="75">
        <v>99.3</v>
      </c>
      <c r="E2434" s="75">
        <v>10</v>
      </c>
      <c r="F2434" s="75">
        <v>14</v>
      </c>
      <c r="G2434" s="75">
        <v>11</v>
      </c>
      <c r="H2434" s="75">
        <v>21</v>
      </c>
    </row>
    <row r="2435" spans="2:8" x14ac:dyDescent="0.3">
      <c r="B2435" s="75">
        <v>95.5</v>
      </c>
      <c r="C2435" s="75">
        <v>99.5</v>
      </c>
      <c r="D2435" s="75">
        <v>99</v>
      </c>
      <c r="E2435" s="75">
        <v>9</v>
      </c>
      <c r="F2435" s="75">
        <v>12</v>
      </c>
      <c r="G2435" s="75">
        <v>9</v>
      </c>
      <c r="H2435" s="75">
        <v>25</v>
      </c>
    </row>
    <row r="2436" spans="2:8" x14ac:dyDescent="0.3">
      <c r="B2436" s="75">
        <v>110.8</v>
      </c>
      <c r="C2436" s="75">
        <v>122</v>
      </c>
      <c r="D2436" s="75">
        <v>115.3</v>
      </c>
      <c r="E2436" s="75">
        <v>18</v>
      </c>
      <c r="F2436" s="75">
        <v>20</v>
      </c>
      <c r="G2436" s="75">
        <v>15</v>
      </c>
      <c r="H2436" s="75">
        <v>51</v>
      </c>
    </row>
    <row r="2437" spans="2:8" x14ac:dyDescent="0.3">
      <c r="B2437" s="75">
        <v>102.8</v>
      </c>
      <c r="C2437" s="75">
        <v>108.3</v>
      </c>
      <c r="D2437" s="75">
        <v>103.8</v>
      </c>
      <c r="E2437" s="75">
        <v>10</v>
      </c>
      <c r="F2437" s="75">
        <v>17</v>
      </c>
      <c r="G2437" s="75">
        <v>13</v>
      </c>
      <c r="H2437" s="75">
        <v>31</v>
      </c>
    </row>
    <row r="2438" spans="2:8" x14ac:dyDescent="0.3">
      <c r="B2438" s="75">
        <v>106.8</v>
      </c>
      <c r="C2438" s="75">
        <v>120.5</v>
      </c>
      <c r="D2438" s="75">
        <v>102</v>
      </c>
      <c r="E2438" s="75">
        <v>14</v>
      </c>
      <c r="F2438" s="75">
        <v>18</v>
      </c>
      <c r="G2438" s="75">
        <v>11</v>
      </c>
      <c r="H2438" s="75">
        <v>39</v>
      </c>
    </row>
    <row r="2439" spans="2:8" x14ac:dyDescent="0.3">
      <c r="B2439" s="75">
        <v>103.3</v>
      </c>
      <c r="C2439" s="75">
        <v>109.8</v>
      </c>
      <c r="D2439" s="75">
        <v>104</v>
      </c>
      <c r="E2439" s="75">
        <v>12</v>
      </c>
      <c r="F2439" s="75">
        <v>17</v>
      </c>
      <c r="G2439" s="75">
        <v>12</v>
      </c>
      <c r="H2439" s="75">
        <v>32</v>
      </c>
    </row>
    <row r="2440" spans="2:8" x14ac:dyDescent="0.3">
      <c r="B2440" s="75">
        <v>99.5</v>
      </c>
      <c r="C2440" s="75">
        <v>111.8</v>
      </c>
      <c r="D2440" s="75">
        <v>100.3</v>
      </c>
      <c r="E2440" s="75">
        <v>10</v>
      </c>
      <c r="F2440" s="75">
        <v>18</v>
      </c>
      <c r="G2440" s="75">
        <v>8</v>
      </c>
      <c r="H2440" s="75">
        <v>31</v>
      </c>
    </row>
    <row r="2441" spans="2:8" x14ac:dyDescent="0.3">
      <c r="B2441" s="75">
        <v>103.5</v>
      </c>
      <c r="C2441" s="75">
        <v>112.5</v>
      </c>
      <c r="D2441" s="75">
        <v>107</v>
      </c>
      <c r="E2441" s="75">
        <v>16</v>
      </c>
      <c r="F2441" s="75">
        <v>17</v>
      </c>
      <c r="G2441" s="75">
        <v>11</v>
      </c>
      <c r="H2441" s="75">
        <v>34</v>
      </c>
    </row>
    <row r="2442" spans="2:8" x14ac:dyDescent="0.3">
      <c r="B2442" s="75">
        <v>99.5</v>
      </c>
      <c r="C2442" s="75">
        <v>105.5</v>
      </c>
      <c r="D2442" s="75">
        <v>102.3</v>
      </c>
      <c r="E2442" s="75">
        <v>8</v>
      </c>
      <c r="F2442" s="75">
        <v>10</v>
      </c>
      <c r="G2442" s="75">
        <v>11</v>
      </c>
      <c r="H2442" s="75">
        <v>34</v>
      </c>
    </row>
    <row r="2443" spans="2:8" x14ac:dyDescent="0.3">
      <c r="B2443" s="75">
        <v>100</v>
      </c>
      <c r="C2443" s="75">
        <v>107</v>
      </c>
      <c r="D2443" s="75">
        <v>102.8</v>
      </c>
      <c r="E2443" s="75">
        <v>13</v>
      </c>
      <c r="F2443" s="75">
        <v>10</v>
      </c>
      <c r="G2443" s="75">
        <v>8</v>
      </c>
      <c r="H2443" s="75">
        <v>34</v>
      </c>
    </row>
    <row r="2444" spans="2:8" x14ac:dyDescent="0.3">
      <c r="B2444" s="75">
        <v>81.5</v>
      </c>
      <c r="C2444" s="75">
        <v>93.5</v>
      </c>
      <c r="D2444" s="75">
        <v>95</v>
      </c>
      <c r="E2444" s="75">
        <v>7</v>
      </c>
      <c r="F2444" s="75">
        <v>9</v>
      </c>
      <c r="G2444" s="75">
        <v>5</v>
      </c>
      <c r="H2444" s="75">
        <v>16</v>
      </c>
    </row>
    <row r="2445" spans="2:8" x14ac:dyDescent="0.3">
      <c r="B2445" s="75">
        <v>101.3</v>
      </c>
      <c r="C2445" s="75">
        <v>105.3</v>
      </c>
      <c r="D2445" s="75">
        <v>102.8</v>
      </c>
      <c r="E2445" s="75">
        <v>11</v>
      </c>
      <c r="F2445" s="75">
        <v>12</v>
      </c>
      <c r="G2445" s="75">
        <v>11</v>
      </c>
      <c r="H2445" s="75">
        <v>32</v>
      </c>
    </row>
    <row r="2446" spans="2:8" x14ac:dyDescent="0.3">
      <c r="B2446" s="75">
        <v>103.3</v>
      </c>
      <c r="C2446" s="75">
        <v>110.8</v>
      </c>
      <c r="D2446" s="75">
        <v>103.5</v>
      </c>
      <c r="E2446" s="75">
        <v>11</v>
      </c>
      <c r="F2446" s="75">
        <v>14</v>
      </c>
      <c r="G2446" s="75">
        <v>11</v>
      </c>
      <c r="H2446" s="75">
        <v>35</v>
      </c>
    </row>
    <row r="2447" spans="2:8" x14ac:dyDescent="0.3">
      <c r="B2447" s="75">
        <v>95.3</v>
      </c>
      <c r="C2447" s="75">
        <v>104.3</v>
      </c>
      <c r="D2447" s="75">
        <v>103</v>
      </c>
      <c r="E2447" s="75">
        <v>5</v>
      </c>
      <c r="F2447" s="75">
        <v>14</v>
      </c>
      <c r="G2447" s="75">
        <v>13</v>
      </c>
      <c r="H2447" s="75">
        <v>30</v>
      </c>
    </row>
    <row r="2448" spans="2:8" x14ac:dyDescent="0.3">
      <c r="B2448" s="75">
        <v>99.5</v>
      </c>
      <c r="C2448" s="75">
        <v>105.3</v>
      </c>
      <c r="D2448" s="75">
        <v>106.3</v>
      </c>
      <c r="E2448" s="75">
        <v>17</v>
      </c>
      <c r="F2448" s="75">
        <v>17</v>
      </c>
      <c r="G2448" s="75">
        <v>11</v>
      </c>
      <c r="H2448" s="75">
        <v>27</v>
      </c>
    </row>
    <row r="2449" spans="2:8" x14ac:dyDescent="0.3">
      <c r="B2449" s="75">
        <v>88.5</v>
      </c>
      <c r="C2449" s="75">
        <v>95.3</v>
      </c>
      <c r="D2449" s="75">
        <v>95.8</v>
      </c>
      <c r="E2449" s="75">
        <v>10</v>
      </c>
      <c r="F2449" s="75">
        <v>12</v>
      </c>
      <c r="G2449" s="75">
        <v>7</v>
      </c>
      <c r="H2449" s="75">
        <v>15</v>
      </c>
    </row>
    <row r="2450" spans="2:8" x14ac:dyDescent="0.3">
      <c r="B2450" s="75">
        <v>99.3</v>
      </c>
      <c r="C2450" s="75">
        <v>115</v>
      </c>
      <c r="D2450" s="75">
        <v>104.3</v>
      </c>
      <c r="E2450" s="75">
        <v>5</v>
      </c>
      <c r="F2450" s="75">
        <v>11</v>
      </c>
      <c r="G2450" s="75">
        <v>11</v>
      </c>
      <c r="H2450" s="75">
        <v>42</v>
      </c>
    </row>
    <row r="2451" spans="2:8" x14ac:dyDescent="0.3">
      <c r="B2451" s="75">
        <v>87.5</v>
      </c>
      <c r="C2451" s="75">
        <v>92.5</v>
      </c>
      <c r="D2451" s="75">
        <v>95.8</v>
      </c>
      <c r="E2451" s="75">
        <v>9</v>
      </c>
      <c r="F2451" s="75">
        <v>9</v>
      </c>
      <c r="G2451" s="75">
        <v>7</v>
      </c>
      <c r="H2451" s="75">
        <v>16</v>
      </c>
    </row>
    <row r="2452" spans="2:8" x14ac:dyDescent="0.3">
      <c r="B2452" s="75">
        <v>105.3</v>
      </c>
      <c r="C2452" s="75">
        <v>114</v>
      </c>
      <c r="D2452" s="75">
        <v>105.3</v>
      </c>
      <c r="E2452" s="75">
        <v>12</v>
      </c>
      <c r="F2452" s="75">
        <v>15</v>
      </c>
      <c r="G2452" s="75">
        <v>12</v>
      </c>
      <c r="H2452" s="75">
        <v>37</v>
      </c>
    </row>
    <row r="2453" spans="2:8" x14ac:dyDescent="0.3">
      <c r="B2453" s="75">
        <v>107</v>
      </c>
      <c r="C2453" s="75">
        <v>121</v>
      </c>
      <c r="D2453" s="75">
        <v>109</v>
      </c>
      <c r="E2453" s="75">
        <v>16</v>
      </c>
      <c r="F2453" s="75">
        <v>19</v>
      </c>
      <c r="G2453" s="75">
        <v>12</v>
      </c>
      <c r="H2453" s="75">
        <v>39</v>
      </c>
    </row>
    <row r="2454" spans="2:8" x14ac:dyDescent="0.3">
      <c r="B2454" s="75">
        <v>93.3</v>
      </c>
      <c r="C2454" s="75">
        <v>102</v>
      </c>
      <c r="D2454" s="75">
        <v>97.8</v>
      </c>
      <c r="E2454" s="75">
        <v>10</v>
      </c>
      <c r="F2454" s="75">
        <v>15</v>
      </c>
      <c r="G2454" s="75">
        <v>7</v>
      </c>
      <c r="H2454" s="75">
        <v>23</v>
      </c>
    </row>
    <row r="2455" spans="2:8" x14ac:dyDescent="0.3">
      <c r="B2455" s="75">
        <v>106.8</v>
      </c>
      <c r="C2455" s="75">
        <v>118</v>
      </c>
      <c r="D2455" s="75">
        <v>107.3</v>
      </c>
      <c r="E2455" s="75">
        <v>14</v>
      </c>
      <c r="F2455" s="75">
        <v>16</v>
      </c>
      <c r="G2455" s="75">
        <v>12</v>
      </c>
      <c r="H2455" s="75">
        <v>39</v>
      </c>
    </row>
    <row r="2456" spans="2:8" x14ac:dyDescent="0.3">
      <c r="B2456" s="75">
        <v>106.8</v>
      </c>
      <c r="C2456" s="75">
        <v>120</v>
      </c>
      <c r="D2456" s="75">
        <v>104.8</v>
      </c>
      <c r="E2456" s="75">
        <v>10</v>
      </c>
      <c r="F2456" s="75">
        <v>16</v>
      </c>
      <c r="G2456" s="75">
        <v>11</v>
      </c>
      <c r="H2456" s="75">
        <v>49</v>
      </c>
    </row>
    <row r="2457" spans="2:8" x14ac:dyDescent="0.3">
      <c r="B2457" s="75">
        <v>92.3</v>
      </c>
      <c r="C2457" s="75">
        <v>90.8</v>
      </c>
      <c r="D2457" s="75">
        <v>99.8</v>
      </c>
      <c r="E2457" s="75">
        <v>8</v>
      </c>
      <c r="F2457" s="75">
        <v>10</v>
      </c>
      <c r="G2457" s="75">
        <v>13</v>
      </c>
      <c r="H2457" s="75">
        <v>17</v>
      </c>
    </row>
    <row r="2458" spans="2:8" x14ac:dyDescent="0.3">
      <c r="B2458" s="75">
        <v>106.3</v>
      </c>
      <c r="C2458" s="75">
        <v>121</v>
      </c>
      <c r="D2458" s="75">
        <v>104.5</v>
      </c>
      <c r="E2458" s="75">
        <v>9</v>
      </c>
      <c r="F2458" s="75">
        <v>17</v>
      </c>
      <c r="G2458" s="75">
        <v>11</v>
      </c>
      <c r="H2458" s="75">
        <v>44</v>
      </c>
    </row>
    <row r="2459" spans="2:8" x14ac:dyDescent="0.3">
      <c r="B2459" s="75">
        <v>106</v>
      </c>
      <c r="C2459" s="75">
        <v>119.5</v>
      </c>
      <c r="D2459" s="75">
        <v>110.5</v>
      </c>
      <c r="E2459" s="75">
        <v>18</v>
      </c>
      <c r="F2459" s="75">
        <v>15</v>
      </c>
      <c r="G2459" s="75">
        <v>10</v>
      </c>
      <c r="H2459" s="75">
        <v>43</v>
      </c>
    </row>
    <row r="2460" spans="2:8" x14ac:dyDescent="0.3">
      <c r="B2460" s="75">
        <v>88.3</v>
      </c>
      <c r="C2460" s="75">
        <v>92.8</v>
      </c>
      <c r="D2460" s="75">
        <v>96.8</v>
      </c>
      <c r="E2460" s="75">
        <v>13</v>
      </c>
      <c r="F2460" s="75">
        <v>11</v>
      </c>
      <c r="G2460" s="75">
        <v>8</v>
      </c>
      <c r="H2460" s="75">
        <v>10</v>
      </c>
    </row>
    <row r="2461" spans="2:8" x14ac:dyDescent="0.3">
      <c r="B2461" s="75">
        <v>96</v>
      </c>
      <c r="C2461" s="75">
        <v>103.3</v>
      </c>
      <c r="D2461" s="75">
        <v>100.5</v>
      </c>
      <c r="E2461" s="75">
        <v>7</v>
      </c>
      <c r="F2461" s="75">
        <v>15</v>
      </c>
      <c r="G2461" s="75">
        <v>11</v>
      </c>
      <c r="H2461" s="75">
        <v>27</v>
      </c>
    </row>
    <row r="2462" spans="2:8" x14ac:dyDescent="0.3">
      <c r="B2462" s="75">
        <v>94.3</v>
      </c>
      <c r="C2462" s="75">
        <v>94.5</v>
      </c>
      <c r="D2462" s="75">
        <v>99</v>
      </c>
      <c r="E2462" s="75">
        <v>10</v>
      </c>
      <c r="F2462" s="75">
        <v>12</v>
      </c>
      <c r="G2462" s="75">
        <v>11</v>
      </c>
      <c r="H2462" s="75">
        <v>19</v>
      </c>
    </row>
    <row r="2463" spans="2:8" x14ac:dyDescent="0.3">
      <c r="B2463" s="75">
        <v>106.5</v>
      </c>
      <c r="C2463" s="75">
        <v>121.5</v>
      </c>
      <c r="D2463" s="75">
        <v>110.5</v>
      </c>
      <c r="E2463" s="75">
        <v>18</v>
      </c>
      <c r="F2463" s="75">
        <v>17</v>
      </c>
      <c r="G2463" s="75">
        <v>10</v>
      </c>
      <c r="H2463" s="75">
        <v>42</v>
      </c>
    </row>
    <row r="2464" spans="2:8" x14ac:dyDescent="0.3">
      <c r="B2464" s="75">
        <v>106.5</v>
      </c>
      <c r="C2464" s="75">
        <v>115.5</v>
      </c>
      <c r="D2464" s="75">
        <v>107</v>
      </c>
      <c r="E2464" s="75">
        <v>8</v>
      </c>
      <c r="F2464" s="75">
        <v>13</v>
      </c>
      <c r="G2464" s="75">
        <v>14</v>
      </c>
      <c r="H2464" s="75">
        <v>47</v>
      </c>
    </row>
    <row r="2465" spans="2:8" x14ac:dyDescent="0.3">
      <c r="B2465" s="75">
        <v>92</v>
      </c>
      <c r="C2465" s="75">
        <v>99.5</v>
      </c>
      <c r="D2465" s="75">
        <v>103.5</v>
      </c>
      <c r="E2465" s="75">
        <v>18</v>
      </c>
      <c r="F2465" s="75">
        <v>16</v>
      </c>
      <c r="G2465" s="75">
        <v>8</v>
      </c>
      <c r="H2465" s="75">
        <v>18</v>
      </c>
    </row>
    <row r="2466" spans="2:8" x14ac:dyDescent="0.3">
      <c r="B2466" s="75">
        <v>102</v>
      </c>
      <c r="C2466" s="75">
        <v>99.8</v>
      </c>
      <c r="D2466" s="75">
        <v>103.3</v>
      </c>
      <c r="E2466" s="75">
        <v>13</v>
      </c>
      <c r="F2466" s="75">
        <v>12</v>
      </c>
      <c r="G2466" s="75">
        <v>14</v>
      </c>
      <c r="H2466" s="75">
        <v>28</v>
      </c>
    </row>
    <row r="2467" spans="2:8" x14ac:dyDescent="0.3">
      <c r="B2467" s="75">
        <v>108.3</v>
      </c>
      <c r="C2467" s="75">
        <v>122.3</v>
      </c>
      <c r="D2467" s="75">
        <v>108.5</v>
      </c>
      <c r="E2467" s="75">
        <v>15</v>
      </c>
      <c r="F2467" s="75">
        <v>19</v>
      </c>
      <c r="G2467" s="75">
        <v>12</v>
      </c>
      <c r="H2467" s="75">
        <v>41</v>
      </c>
    </row>
    <row r="2468" spans="2:8" x14ac:dyDescent="0.3">
      <c r="B2468" s="75">
        <v>106.8</v>
      </c>
      <c r="C2468" s="75">
        <v>119</v>
      </c>
      <c r="D2468" s="75">
        <v>106.8</v>
      </c>
      <c r="E2468" s="75">
        <v>14</v>
      </c>
      <c r="F2468" s="75">
        <v>20</v>
      </c>
      <c r="G2468" s="75">
        <v>12</v>
      </c>
      <c r="H2468" s="75">
        <v>37</v>
      </c>
    </row>
    <row r="2469" spans="2:8" x14ac:dyDescent="0.3">
      <c r="B2469" s="75">
        <v>102.5</v>
      </c>
      <c r="C2469" s="75">
        <v>109.3</v>
      </c>
      <c r="D2469" s="75">
        <v>103.8</v>
      </c>
      <c r="E2469" s="75">
        <v>9</v>
      </c>
      <c r="F2469" s="75">
        <v>17</v>
      </c>
      <c r="G2469" s="75">
        <v>13</v>
      </c>
      <c r="H2469" s="75">
        <v>32</v>
      </c>
    </row>
    <row r="2470" spans="2:8" x14ac:dyDescent="0.3">
      <c r="B2470" s="75">
        <v>92.5</v>
      </c>
      <c r="C2470" s="75">
        <v>102.5</v>
      </c>
      <c r="D2470" s="75">
        <v>99.3</v>
      </c>
      <c r="E2470" s="75">
        <v>13</v>
      </c>
      <c r="F2470" s="75">
        <v>15</v>
      </c>
      <c r="G2470" s="75">
        <v>6</v>
      </c>
      <c r="H2470" s="75">
        <v>23</v>
      </c>
    </row>
    <row r="2471" spans="2:8" x14ac:dyDescent="0.3">
      <c r="B2471" s="75">
        <v>102.8</v>
      </c>
      <c r="C2471" s="75">
        <v>113.8</v>
      </c>
      <c r="D2471" s="75">
        <v>106.8</v>
      </c>
      <c r="E2471" s="75">
        <v>17</v>
      </c>
      <c r="F2471" s="75">
        <v>20</v>
      </c>
      <c r="G2471" s="75">
        <v>10</v>
      </c>
      <c r="H2471" s="75">
        <v>32</v>
      </c>
    </row>
    <row r="2472" spans="2:8" x14ac:dyDescent="0.3">
      <c r="B2472" s="75">
        <v>83.3</v>
      </c>
      <c r="C2472" s="75">
        <v>87.3</v>
      </c>
      <c r="D2472" s="75">
        <v>96.3</v>
      </c>
      <c r="E2472" s="75">
        <v>1</v>
      </c>
      <c r="F2472" s="75">
        <v>5</v>
      </c>
      <c r="G2472" s="75">
        <v>9</v>
      </c>
      <c r="H2472" s="75">
        <v>15</v>
      </c>
    </row>
    <row r="2473" spans="2:8" x14ac:dyDescent="0.3">
      <c r="B2473" s="75">
        <v>94.8</v>
      </c>
      <c r="C2473" s="75">
        <v>101.8</v>
      </c>
      <c r="D2473" s="75">
        <v>99.8</v>
      </c>
      <c r="E2473" s="75">
        <v>7</v>
      </c>
      <c r="F2473" s="75">
        <v>16</v>
      </c>
      <c r="G2473" s="75">
        <v>11</v>
      </c>
      <c r="H2473" s="75">
        <v>24</v>
      </c>
    </row>
    <row r="2474" spans="2:8" x14ac:dyDescent="0.3">
      <c r="B2474" s="75">
        <v>103.5</v>
      </c>
      <c r="C2474" s="75">
        <v>112</v>
      </c>
      <c r="D2474" s="75">
        <v>110.8</v>
      </c>
      <c r="E2474" s="75">
        <v>18</v>
      </c>
      <c r="F2474" s="75">
        <v>13</v>
      </c>
      <c r="G2474" s="75">
        <v>12</v>
      </c>
      <c r="H2474" s="75">
        <v>37</v>
      </c>
    </row>
    <row r="2475" spans="2:8" x14ac:dyDescent="0.3">
      <c r="B2475" s="75">
        <v>89.5</v>
      </c>
      <c r="C2475" s="75">
        <v>96</v>
      </c>
      <c r="D2475" s="75">
        <v>97.3</v>
      </c>
      <c r="E2475" s="75">
        <v>7</v>
      </c>
      <c r="F2475" s="75">
        <v>15</v>
      </c>
      <c r="G2475" s="75">
        <v>11</v>
      </c>
      <c r="H2475" s="75">
        <v>14</v>
      </c>
    </row>
    <row r="2476" spans="2:8" x14ac:dyDescent="0.3">
      <c r="B2476" s="75">
        <v>84.3</v>
      </c>
      <c r="C2476" s="75">
        <v>89.8</v>
      </c>
      <c r="D2476" s="75">
        <v>94.3</v>
      </c>
      <c r="E2476" s="75">
        <v>8</v>
      </c>
      <c r="F2476" s="75">
        <v>8</v>
      </c>
      <c r="G2476" s="75">
        <v>8</v>
      </c>
      <c r="H2476" s="75">
        <v>9</v>
      </c>
    </row>
    <row r="2477" spans="2:8" x14ac:dyDescent="0.3">
      <c r="B2477" s="75">
        <v>104.3</v>
      </c>
      <c r="C2477" s="75">
        <v>109.5</v>
      </c>
      <c r="D2477" s="75">
        <v>106.5</v>
      </c>
      <c r="E2477" s="75">
        <v>14</v>
      </c>
      <c r="F2477" s="75">
        <v>12</v>
      </c>
      <c r="G2477" s="75">
        <v>12</v>
      </c>
      <c r="H2477" s="75">
        <v>36</v>
      </c>
    </row>
    <row r="2478" spans="2:8" x14ac:dyDescent="0.3">
      <c r="B2478" s="75">
        <v>106</v>
      </c>
      <c r="C2478" s="75">
        <v>118.5</v>
      </c>
      <c r="D2478" s="75">
        <v>105</v>
      </c>
      <c r="E2478" s="75">
        <v>12</v>
      </c>
      <c r="F2478" s="75">
        <v>16</v>
      </c>
      <c r="G2478" s="75">
        <v>11</v>
      </c>
      <c r="H2478" s="75">
        <v>39</v>
      </c>
    </row>
    <row r="2481" spans="2:6" x14ac:dyDescent="0.3">
      <c r="B2481" s="75" t="s">
        <v>581</v>
      </c>
      <c r="C2481" s="75" t="s">
        <v>582</v>
      </c>
      <c r="D2481" s="75" t="s">
        <v>583</v>
      </c>
      <c r="E2481" s="75" t="s">
        <v>584</v>
      </c>
      <c r="F2481" s="75" t="s">
        <v>585</v>
      </c>
    </row>
    <row r="2482" spans="2:6" x14ac:dyDescent="0.3">
      <c r="B2482" s="75">
        <v>1</v>
      </c>
      <c r="C2482" s="75">
        <v>5.4</v>
      </c>
      <c r="D2482" s="75">
        <v>6</v>
      </c>
      <c r="E2482" s="75">
        <v>6.3</v>
      </c>
      <c r="F2482" s="75">
        <v>6.7</v>
      </c>
    </row>
    <row r="2483" spans="2:6" x14ac:dyDescent="0.3">
      <c r="B2483" s="75">
        <v>1</v>
      </c>
      <c r="C2483" s="75">
        <v>5.2</v>
      </c>
      <c r="D2483" s="75">
        <v>6.2</v>
      </c>
      <c r="E2483" s="75">
        <v>6</v>
      </c>
      <c r="F2483" s="75">
        <v>5.8</v>
      </c>
    </row>
    <row r="2484" spans="2:6" x14ac:dyDescent="0.3">
      <c r="B2484" s="75">
        <v>1</v>
      </c>
      <c r="C2484" s="75">
        <v>6.1</v>
      </c>
      <c r="D2484" s="75">
        <v>5.9</v>
      </c>
      <c r="E2484" s="75">
        <v>6</v>
      </c>
      <c r="F2484" s="75">
        <v>7</v>
      </c>
    </row>
    <row r="2485" spans="2:6" x14ac:dyDescent="0.3">
      <c r="B2485" s="75">
        <v>1</v>
      </c>
      <c r="C2485" s="75">
        <v>4.8</v>
      </c>
      <c r="D2485" s="75">
        <v>5</v>
      </c>
      <c r="E2485" s="75">
        <v>4.9000000000000004</v>
      </c>
      <c r="F2485" s="75">
        <v>5</v>
      </c>
    </row>
    <row r="2486" spans="2:6" x14ac:dyDescent="0.3">
      <c r="B2486" s="75">
        <v>1</v>
      </c>
      <c r="C2486" s="75">
        <v>5</v>
      </c>
      <c r="D2486" s="75">
        <v>5.7</v>
      </c>
      <c r="E2486" s="75">
        <v>5</v>
      </c>
      <c r="F2486" s="75">
        <v>6.5</v>
      </c>
    </row>
    <row r="2487" spans="2:6" x14ac:dyDescent="0.3">
      <c r="B2487" s="75">
        <v>1</v>
      </c>
      <c r="C2487" s="75">
        <v>5.7</v>
      </c>
      <c r="D2487" s="75">
        <v>6.1</v>
      </c>
      <c r="E2487" s="75">
        <v>6</v>
      </c>
      <c r="F2487" s="75">
        <v>6.6</v>
      </c>
    </row>
    <row r="2488" spans="2:6" x14ac:dyDescent="0.3">
      <c r="B2488" s="75">
        <v>1</v>
      </c>
      <c r="C2488" s="75">
        <v>6</v>
      </c>
      <c r="D2488" s="75">
        <v>6</v>
      </c>
      <c r="E2488" s="75">
        <v>5.8</v>
      </c>
      <c r="F2488" s="75">
        <v>6</v>
      </c>
    </row>
    <row r="2489" spans="2:6" x14ac:dyDescent="0.3">
      <c r="B2489" s="75">
        <v>1</v>
      </c>
      <c r="C2489" s="75">
        <v>4</v>
      </c>
      <c r="D2489" s="75">
        <v>5</v>
      </c>
      <c r="E2489" s="75">
        <v>4</v>
      </c>
      <c r="F2489" s="75">
        <v>5</v>
      </c>
    </row>
    <row r="2490" spans="2:6" x14ac:dyDescent="0.3">
      <c r="B2490" s="75">
        <v>1</v>
      </c>
      <c r="C2490" s="75">
        <v>5.7</v>
      </c>
      <c r="D2490" s="75">
        <v>5.4</v>
      </c>
      <c r="E2490" s="75">
        <v>4.9000000000000004</v>
      </c>
      <c r="F2490" s="75">
        <v>5</v>
      </c>
    </row>
    <row r="2491" spans="2:6" x14ac:dyDescent="0.3">
      <c r="B2491" s="75">
        <v>1</v>
      </c>
      <c r="C2491" s="75">
        <v>5.6</v>
      </c>
      <c r="D2491" s="75">
        <v>5.2</v>
      </c>
      <c r="E2491" s="75">
        <v>5.4</v>
      </c>
      <c r="F2491" s="75">
        <v>5.8</v>
      </c>
    </row>
    <row r="2492" spans="2:6" x14ac:dyDescent="0.3">
      <c r="B2492" s="75">
        <v>1</v>
      </c>
      <c r="C2492" s="75">
        <v>5.8</v>
      </c>
      <c r="D2492" s="75">
        <v>6.1</v>
      </c>
      <c r="E2492" s="75">
        <v>5.2</v>
      </c>
      <c r="F2492" s="75">
        <v>6.4</v>
      </c>
    </row>
    <row r="2493" spans="2:6" x14ac:dyDescent="0.3">
      <c r="B2493" s="75">
        <v>1</v>
      </c>
      <c r="C2493" s="75">
        <v>5.3</v>
      </c>
      <c r="D2493" s="75">
        <v>5.9</v>
      </c>
      <c r="E2493" s="75">
        <v>5.8</v>
      </c>
      <c r="F2493" s="75">
        <v>6</v>
      </c>
    </row>
    <row r="2494" spans="2:6" x14ac:dyDescent="0.3">
      <c r="B2494" s="75">
        <v>2</v>
      </c>
      <c r="C2494" s="75">
        <v>5</v>
      </c>
      <c r="D2494" s="75">
        <v>5.3</v>
      </c>
      <c r="E2494" s="75">
        <v>5.3</v>
      </c>
      <c r="F2494" s="75">
        <v>6.5</v>
      </c>
    </row>
    <row r="2495" spans="2:6" x14ac:dyDescent="0.3">
      <c r="B2495" s="75">
        <v>2</v>
      </c>
      <c r="C2495" s="75">
        <v>4.8</v>
      </c>
      <c r="D2495" s="75">
        <v>4.9000000000000004</v>
      </c>
      <c r="E2495" s="75">
        <v>4.2</v>
      </c>
      <c r="F2495" s="75">
        <v>5.6</v>
      </c>
    </row>
    <row r="2496" spans="2:6" x14ac:dyDescent="0.3">
      <c r="B2496" s="75">
        <v>2</v>
      </c>
      <c r="C2496" s="75">
        <v>3.9</v>
      </c>
      <c r="D2496" s="75">
        <v>4</v>
      </c>
      <c r="E2496" s="75">
        <v>4.4000000000000004</v>
      </c>
      <c r="F2496" s="75">
        <v>5</v>
      </c>
    </row>
    <row r="2497" spans="2:6" x14ac:dyDescent="0.3">
      <c r="B2497" s="75">
        <v>2</v>
      </c>
      <c r="C2497" s="75">
        <v>4</v>
      </c>
      <c r="D2497" s="75">
        <v>5.0999999999999996</v>
      </c>
      <c r="E2497" s="75">
        <v>4.8</v>
      </c>
      <c r="F2497" s="75">
        <v>5.8</v>
      </c>
    </row>
    <row r="2498" spans="2:6" x14ac:dyDescent="0.3">
      <c r="B2498" s="75">
        <v>2</v>
      </c>
      <c r="C2498" s="75">
        <v>5.6</v>
      </c>
      <c r="D2498" s="75">
        <v>5.4</v>
      </c>
      <c r="E2498" s="75">
        <v>5.0999999999999996</v>
      </c>
      <c r="F2498" s="75">
        <v>6.2</v>
      </c>
    </row>
    <row r="2499" spans="2:6" x14ac:dyDescent="0.3">
      <c r="B2499" s="75">
        <v>2</v>
      </c>
      <c r="C2499" s="75">
        <v>6</v>
      </c>
      <c r="D2499" s="75">
        <v>5.5</v>
      </c>
      <c r="E2499" s="75">
        <v>5.7</v>
      </c>
      <c r="F2499" s="75">
        <v>6</v>
      </c>
    </row>
    <row r="2500" spans="2:6" x14ac:dyDescent="0.3">
      <c r="B2500" s="75">
        <v>2</v>
      </c>
      <c r="C2500" s="75">
        <v>5.2</v>
      </c>
      <c r="D2500" s="75">
        <v>4.8</v>
      </c>
      <c r="E2500" s="75">
        <v>5.4</v>
      </c>
      <c r="F2500" s="75">
        <v>6</v>
      </c>
    </row>
    <row r="2501" spans="2:6" x14ac:dyDescent="0.3">
      <c r="B2501" s="75">
        <v>2</v>
      </c>
      <c r="C2501" s="75">
        <v>5.3</v>
      </c>
      <c r="D2501" s="75">
        <v>5.0999999999999996</v>
      </c>
      <c r="E2501" s="75">
        <v>5.8</v>
      </c>
      <c r="F2501" s="75">
        <v>6.4</v>
      </c>
    </row>
    <row r="2502" spans="2:6" x14ac:dyDescent="0.3">
      <c r="B2502" s="75">
        <v>2</v>
      </c>
      <c r="C2502" s="75">
        <v>5.9</v>
      </c>
      <c r="D2502" s="75">
        <v>6.1</v>
      </c>
      <c r="E2502" s="75">
        <v>5.7</v>
      </c>
      <c r="F2502" s="75">
        <v>6</v>
      </c>
    </row>
    <row r="2503" spans="2:6" x14ac:dyDescent="0.3">
      <c r="B2503" s="75">
        <v>2</v>
      </c>
      <c r="C2503" s="75">
        <v>6.1</v>
      </c>
      <c r="D2503" s="75">
        <v>6</v>
      </c>
      <c r="E2503" s="75">
        <v>6.1</v>
      </c>
      <c r="F2503" s="75">
        <v>6.2</v>
      </c>
    </row>
    <row r="2504" spans="2:6" x14ac:dyDescent="0.3">
      <c r="B2504" s="75">
        <v>2</v>
      </c>
      <c r="C2504" s="75">
        <v>6.2</v>
      </c>
      <c r="D2504" s="75">
        <v>5.7</v>
      </c>
      <c r="E2504" s="75">
        <v>5.9</v>
      </c>
      <c r="F2504" s="75">
        <v>6</v>
      </c>
    </row>
    <row r="2505" spans="2:6" x14ac:dyDescent="0.3">
      <c r="B2505" s="75">
        <v>2</v>
      </c>
      <c r="C2505" s="75">
        <v>5.0999999999999996</v>
      </c>
      <c r="D2505" s="75">
        <v>4.9000000000000004</v>
      </c>
      <c r="E2505" s="75">
        <v>5.3</v>
      </c>
      <c r="F2505" s="75">
        <v>4.8</v>
      </c>
    </row>
    <row r="2506" spans="2:6" x14ac:dyDescent="0.3">
      <c r="B2506" s="75">
        <v>3</v>
      </c>
      <c r="C2506" s="75">
        <v>4.8</v>
      </c>
      <c r="D2506" s="75">
        <v>5</v>
      </c>
      <c r="E2506" s="75">
        <v>6.5</v>
      </c>
      <c r="F2506" s="75">
        <v>7</v>
      </c>
    </row>
    <row r="2507" spans="2:6" x14ac:dyDescent="0.3">
      <c r="B2507" s="75">
        <v>3</v>
      </c>
      <c r="C2507" s="75">
        <v>5.4</v>
      </c>
      <c r="D2507" s="75">
        <v>5</v>
      </c>
      <c r="E2507" s="75">
        <v>6</v>
      </c>
      <c r="F2507" s="75">
        <v>6.4</v>
      </c>
    </row>
    <row r="2508" spans="2:6" x14ac:dyDescent="0.3">
      <c r="B2508" s="75">
        <v>3</v>
      </c>
      <c r="C2508" s="75">
        <v>4.9000000000000004</v>
      </c>
      <c r="D2508" s="75">
        <v>5.0999999999999996</v>
      </c>
      <c r="E2508" s="75">
        <v>5.9</v>
      </c>
      <c r="F2508" s="75">
        <v>6.5</v>
      </c>
    </row>
    <row r="2509" spans="2:6" x14ac:dyDescent="0.3">
      <c r="B2509" s="75">
        <v>3</v>
      </c>
      <c r="C2509" s="75">
        <v>5.7</v>
      </c>
      <c r="D2509" s="75">
        <v>5.2</v>
      </c>
      <c r="E2509" s="75">
        <v>6.4</v>
      </c>
      <c r="F2509" s="75">
        <v>6.4</v>
      </c>
    </row>
    <row r="2510" spans="2:6" x14ac:dyDescent="0.3">
      <c r="B2510" s="75">
        <v>3</v>
      </c>
      <c r="C2510" s="75">
        <v>4.2</v>
      </c>
      <c r="D2510" s="75">
        <v>4.5999999999999996</v>
      </c>
      <c r="E2510" s="75">
        <v>5.3</v>
      </c>
      <c r="F2510" s="75">
        <v>6.3</v>
      </c>
    </row>
    <row r="2511" spans="2:6" x14ac:dyDescent="0.3">
      <c r="B2511" s="75">
        <v>3</v>
      </c>
      <c r="C2511" s="75">
        <v>6</v>
      </c>
      <c r="D2511" s="75">
        <v>5.3</v>
      </c>
      <c r="E2511" s="75">
        <v>5.8</v>
      </c>
      <c r="F2511" s="75">
        <v>6.4</v>
      </c>
    </row>
    <row r="2512" spans="2:6" x14ac:dyDescent="0.3">
      <c r="B2512" s="75">
        <v>3</v>
      </c>
      <c r="C2512" s="75">
        <v>5.0999999999999996</v>
      </c>
      <c r="D2512" s="75">
        <v>5.2</v>
      </c>
      <c r="E2512" s="75">
        <v>6.2</v>
      </c>
      <c r="F2512" s="75">
        <v>6.5</v>
      </c>
    </row>
    <row r="2513" spans="2:7" x14ac:dyDescent="0.3">
      <c r="B2513" s="75">
        <v>3</v>
      </c>
      <c r="C2513" s="75">
        <v>4.8</v>
      </c>
      <c r="D2513" s="75">
        <v>4.5999999999999996</v>
      </c>
      <c r="E2513" s="75">
        <v>5.7</v>
      </c>
      <c r="F2513" s="75">
        <v>5.7</v>
      </c>
    </row>
    <row r="2514" spans="2:7" x14ac:dyDescent="0.3">
      <c r="B2514" s="75">
        <v>3</v>
      </c>
      <c r="C2514" s="75">
        <v>5.3</v>
      </c>
      <c r="D2514" s="75">
        <v>5.4</v>
      </c>
      <c r="E2514" s="75">
        <v>6.8</v>
      </c>
      <c r="F2514" s="75">
        <v>6.6</v>
      </c>
    </row>
    <row r="2515" spans="2:7" x14ac:dyDescent="0.3">
      <c r="B2515" s="75">
        <v>3</v>
      </c>
      <c r="C2515" s="75">
        <v>4.5999999999999996</v>
      </c>
      <c r="D2515" s="75">
        <v>4.4000000000000004</v>
      </c>
      <c r="E2515" s="75">
        <v>5.7</v>
      </c>
      <c r="F2515" s="75">
        <v>5.6</v>
      </c>
    </row>
    <row r="2516" spans="2:7" x14ac:dyDescent="0.3">
      <c r="B2516" s="75">
        <v>3</v>
      </c>
      <c r="C2516" s="75">
        <v>4.5</v>
      </c>
      <c r="D2516" s="75">
        <v>4</v>
      </c>
      <c r="E2516" s="75">
        <v>5</v>
      </c>
      <c r="F2516" s="75">
        <v>5.9</v>
      </c>
    </row>
    <row r="2517" spans="2:7" x14ac:dyDescent="0.3">
      <c r="B2517" s="75">
        <v>3</v>
      </c>
      <c r="C2517" s="75">
        <v>4.4000000000000004</v>
      </c>
      <c r="D2517" s="75">
        <v>4.2</v>
      </c>
      <c r="E2517" s="75">
        <v>5.6</v>
      </c>
      <c r="F2517" s="75">
        <v>5.5</v>
      </c>
    </row>
    <row r="2520" spans="2:7" x14ac:dyDescent="0.3">
      <c r="B2520" s="75" t="s">
        <v>588</v>
      </c>
      <c r="C2520" s="75" t="s">
        <v>589</v>
      </c>
      <c r="D2520" s="75" t="s">
        <v>590</v>
      </c>
      <c r="E2520" s="75" t="s">
        <v>591</v>
      </c>
      <c r="F2520" s="75" t="s">
        <v>266</v>
      </c>
      <c r="G2520" s="75" t="s">
        <v>592</v>
      </c>
    </row>
    <row r="2521" spans="2:7" x14ac:dyDescent="0.3">
      <c r="B2521" s="75">
        <v>9.6852999999999998</v>
      </c>
      <c r="C2521" s="75">
        <v>9.0358999999999998</v>
      </c>
      <c r="D2521" s="75">
        <v>16</v>
      </c>
      <c r="E2521" s="75">
        <v>0.25</v>
      </c>
      <c r="F2521" s="75">
        <v>28.5</v>
      </c>
      <c r="G2521" s="75">
        <v>81</v>
      </c>
    </row>
    <row r="2522" spans="2:7" x14ac:dyDescent="0.3">
      <c r="B2522" s="75">
        <v>10.2524</v>
      </c>
      <c r="C2522" s="75">
        <v>9.7642000000000007</v>
      </c>
      <c r="D2522" s="75">
        <v>19</v>
      </c>
      <c r="E2522" s="75">
        <v>13</v>
      </c>
      <c r="F2522" s="75">
        <v>41.92</v>
      </c>
      <c r="G2522" s="75">
        <v>83</v>
      </c>
    </row>
    <row r="2523" spans="2:7" x14ac:dyDescent="0.3">
      <c r="B2523" s="75">
        <v>10.0345</v>
      </c>
      <c r="C2523" s="75">
        <v>9.2873000000000001</v>
      </c>
      <c r="D2523" s="75">
        <v>15</v>
      </c>
      <c r="E2523" s="75">
        <v>12</v>
      </c>
      <c r="F2523" s="75">
        <v>41.17</v>
      </c>
      <c r="G2523" s="75">
        <v>98</v>
      </c>
    </row>
    <row r="2524" spans="2:7" x14ac:dyDescent="0.3">
      <c r="B2524" s="75">
        <v>9.4174000000000007</v>
      </c>
      <c r="C2524" s="75">
        <v>8.6376000000000008</v>
      </c>
      <c r="D2524" s="75">
        <v>12</v>
      </c>
      <c r="E2524" s="75">
        <v>20</v>
      </c>
      <c r="F2524" s="75">
        <v>46.25</v>
      </c>
      <c r="G2524" s="75">
        <v>94</v>
      </c>
    </row>
    <row r="2525" spans="2:7" x14ac:dyDescent="0.3">
      <c r="B2525" s="75">
        <v>9.9282000000000004</v>
      </c>
      <c r="C2525" s="75">
        <v>9.3048999999999999</v>
      </c>
      <c r="D2525" s="75">
        <v>16</v>
      </c>
      <c r="E2525" s="75">
        <v>5.75</v>
      </c>
      <c r="F2525" s="75">
        <v>35.17</v>
      </c>
      <c r="G2525" s="75">
        <v>83</v>
      </c>
    </row>
    <row r="2526" spans="2:7" x14ac:dyDescent="0.3">
      <c r="B2526" s="75">
        <v>10.2128</v>
      </c>
      <c r="C2526" s="75">
        <v>9.4574999999999996</v>
      </c>
      <c r="D2526" s="75">
        <v>19</v>
      </c>
      <c r="E2526" s="75">
        <v>2.92</v>
      </c>
      <c r="F2526" s="75">
        <v>30.08</v>
      </c>
      <c r="G2526" s="75">
        <v>78</v>
      </c>
    </row>
    <row r="2527" spans="2:7" x14ac:dyDescent="0.3">
      <c r="B2527" s="75">
        <v>9.1050000000000004</v>
      </c>
      <c r="C2527" s="75">
        <v>8.7948000000000004</v>
      </c>
      <c r="D2527" s="75">
        <v>12</v>
      </c>
      <c r="E2527" s="75">
        <v>18</v>
      </c>
      <c r="F2527" s="75">
        <v>44.5</v>
      </c>
      <c r="G2527" s="75">
        <v>70</v>
      </c>
    </row>
    <row r="2528" spans="2:7" x14ac:dyDescent="0.3">
      <c r="B2528" s="75">
        <v>9.3038000000000007</v>
      </c>
      <c r="C2528" s="75">
        <v>8.6792999999999996</v>
      </c>
      <c r="D2528" s="75">
        <v>12</v>
      </c>
      <c r="E2528" s="75">
        <v>3.42</v>
      </c>
      <c r="F2528" s="75">
        <v>27.83</v>
      </c>
      <c r="G2528" s="75">
        <v>70</v>
      </c>
    </row>
    <row r="2529" spans="2:7" x14ac:dyDescent="0.3">
      <c r="B2529" s="75">
        <v>9.6815999999999995</v>
      </c>
      <c r="C2529" s="75">
        <v>9.2301000000000002</v>
      </c>
      <c r="D2529" s="75">
        <v>15</v>
      </c>
      <c r="E2529" s="75">
        <v>11.08</v>
      </c>
      <c r="F2529" s="75">
        <v>35.42</v>
      </c>
      <c r="G2529" s="75">
        <v>78</v>
      </c>
    </row>
    <row r="2530" spans="2:7" x14ac:dyDescent="0.3">
      <c r="B2530" s="75">
        <v>9.9964999999999993</v>
      </c>
      <c r="C2530" s="75">
        <v>9.3048999999999999</v>
      </c>
      <c r="D2530" s="75">
        <v>16</v>
      </c>
      <c r="E2530" s="75">
        <v>5.67</v>
      </c>
      <c r="F2530" s="75">
        <v>34.33</v>
      </c>
      <c r="G2530" s="75">
        <v>90</v>
      </c>
    </row>
    <row r="2531" spans="2:7" x14ac:dyDescent="0.3">
      <c r="B2531" s="75">
        <v>10.085800000000001</v>
      </c>
      <c r="C2531" s="75">
        <v>9.1582000000000008</v>
      </c>
      <c r="D2531" s="75">
        <v>16</v>
      </c>
      <c r="E2531" s="75">
        <v>4.92</v>
      </c>
      <c r="F2531" s="75">
        <v>34</v>
      </c>
      <c r="G2531" s="75">
        <v>94</v>
      </c>
    </row>
    <row r="2532" spans="2:7" x14ac:dyDescent="0.3">
      <c r="B2532" s="75">
        <v>9.6472999999999995</v>
      </c>
      <c r="C2532" s="75">
        <v>9.1582000000000008</v>
      </c>
      <c r="D2532" s="75">
        <v>15</v>
      </c>
      <c r="E2532" s="75">
        <v>14.67</v>
      </c>
      <c r="F2532" s="75">
        <v>38.92</v>
      </c>
      <c r="G2532" s="75">
        <v>78</v>
      </c>
    </row>
    <row r="2533" spans="2:7" x14ac:dyDescent="0.3">
      <c r="B2533" s="75">
        <v>9.5358999999999998</v>
      </c>
      <c r="C2533" s="75">
        <v>9.3147000000000002</v>
      </c>
      <c r="D2533" s="75">
        <v>16</v>
      </c>
      <c r="E2533" s="75">
        <v>12.42</v>
      </c>
      <c r="F2533" s="75">
        <v>44.42</v>
      </c>
      <c r="G2533" s="75">
        <v>82</v>
      </c>
    </row>
    <row r="2534" spans="2:7" x14ac:dyDescent="0.3">
      <c r="B2534" s="75">
        <v>10.3735</v>
      </c>
      <c r="C2534" s="75">
        <v>8.7483000000000004</v>
      </c>
      <c r="D2534" s="75">
        <v>15</v>
      </c>
      <c r="E2534" s="75">
        <v>2.83</v>
      </c>
      <c r="F2534" s="75">
        <v>29.5</v>
      </c>
      <c r="G2534" s="75">
        <v>82</v>
      </c>
    </row>
    <row r="2535" spans="2:7" x14ac:dyDescent="0.3">
      <c r="B2535" s="75">
        <v>9.3926999999999996</v>
      </c>
      <c r="C2535" s="75">
        <v>8.7483000000000004</v>
      </c>
      <c r="D2535" s="75">
        <v>12</v>
      </c>
      <c r="E2535" s="75">
        <v>29</v>
      </c>
      <c r="F2535" s="75">
        <v>63.58</v>
      </c>
      <c r="G2535" s="75">
        <v>69</v>
      </c>
    </row>
    <row r="2536" spans="2:7" x14ac:dyDescent="0.3">
      <c r="B2536" s="75">
        <v>9.5042000000000009</v>
      </c>
      <c r="C2536" s="75">
        <v>8.7483000000000004</v>
      </c>
      <c r="D2536" s="75">
        <v>12</v>
      </c>
      <c r="E2536" s="75">
        <v>3.92</v>
      </c>
      <c r="F2536" s="75">
        <v>27.42</v>
      </c>
      <c r="G2536" s="75">
        <v>66</v>
      </c>
    </row>
    <row r="2537" spans="2:7" x14ac:dyDescent="0.3">
      <c r="B2537" s="75">
        <v>9.4556000000000004</v>
      </c>
      <c r="C2537" s="75">
        <v>8.6995000000000005</v>
      </c>
      <c r="D2537" s="75">
        <v>8</v>
      </c>
      <c r="E2537" s="75">
        <v>36.5</v>
      </c>
      <c r="F2537" s="75">
        <v>58.08</v>
      </c>
      <c r="G2537" s="75">
        <v>85</v>
      </c>
    </row>
    <row r="2538" spans="2:7" x14ac:dyDescent="0.3">
      <c r="B2538" s="75">
        <v>10.0962</v>
      </c>
      <c r="C2538" s="75">
        <v>9.1049000000000007</v>
      </c>
      <c r="D2538" s="75">
        <v>16</v>
      </c>
      <c r="E2538" s="75">
        <v>3.67</v>
      </c>
      <c r="F2538" s="75">
        <v>33.75</v>
      </c>
      <c r="G2538" s="75">
        <v>91</v>
      </c>
    </row>
    <row r="2539" spans="2:7" x14ac:dyDescent="0.3">
      <c r="B2539" s="75">
        <v>9.1378000000000004</v>
      </c>
      <c r="C2539" s="75">
        <v>8.6481999999999992</v>
      </c>
      <c r="D2539" s="75">
        <v>12</v>
      </c>
      <c r="E2539" s="75">
        <v>3.83</v>
      </c>
      <c r="F2539" s="75">
        <v>29.33</v>
      </c>
      <c r="G2539" s="75">
        <v>95</v>
      </c>
    </row>
    <row r="2540" spans="2:7" x14ac:dyDescent="0.3">
      <c r="B2540" s="75">
        <v>10.2921</v>
      </c>
      <c r="C2540" s="75">
        <v>9.2591000000000001</v>
      </c>
      <c r="D2540" s="75">
        <v>18</v>
      </c>
      <c r="E2540" s="75">
        <v>4.67</v>
      </c>
      <c r="F2540" s="75">
        <v>39.67</v>
      </c>
      <c r="G2540" s="75">
        <v>94</v>
      </c>
    </row>
    <row r="2541" spans="2:7" x14ac:dyDescent="0.3">
      <c r="B2541" s="75">
        <v>10.165900000000001</v>
      </c>
      <c r="C2541" s="75">
        <v>9.6158000000000001</v>
      </c>
      <c r="D2541" s="75">
        <v>21</v>
      </c>
      <c r="E2541" s="75">
        <v>22</v>
      </c>
      <c r="F2541" s="75">
        <v>56.67</v>
      </c>
      <c r="G2541" s="75">
        <v>88</v>
      </c>
    </row>
    <row r="2542" spans="2:7" x14ac:dyDescent="0.3">
      <c r="B2542" s="75">
        <v>9.3414000000000001</v>
      </c>
      <c r="C2542" s="75">
        <v>8.7483000000000004</v>
      </c>
      <c r="D2542" s="75">
        <v>8</v>
      </c>
      <c r="E2542" s="75">
        <v>14.5</v>
      </c>
      <c r="F2542" s="75">
        <v>59.42</v>
      </c>
      <c r="G2542" s="75">
        <v>69</v>
      </c>
    </row>
    <row r="2543" spans="2:7" x14ac:dyDescent="0.3">
      <c r="B2543" s="75">
        <v>9.9034999999999993</v>
      </c>
      <c r="C2543" s="75">
        <v>9.4724000000000004</v>
      </c>
      <c r="D2543" s="75">
        <v>16</v>
      </c>
      <c r="E2543" s="75">
        <v>22</v>
      </c>
      <c r="F2543" s="75">
        <v>48.33</v>
      </c>
      <c r="G2543" s="75">
        <v>77</v>
      </c>
    </row>
    <row r="2544" spans="2:7" x14ac:dyDescent="0.3">
      <c r="B2544" s="75">
        <v>9.4556000000000004</v>
      </c>
      <c r="C2544" s="75">
        <v>8.7483000000000004</v>
      </c>
      <c r="D2544" s="75">
        <v>8</v>
      </c>
      <c r="E2544" s="75">
        <v>34</v>
      </c>
      <c r="F2544" s="75">
        <v>63.5</v>
      </c>
      <c r="G2544" s="75">
        <v>74</v>
      </c>
    </row>
    <row r="2545" spans="2:7" x14ac:dyDescent="0.3">
      <c r="B2545" s="75">
        <v>9.3926999999999996</v>
      </c>
      <c r="C2545" s="75">
        <v>8.7483000000000004</v>
      </c>
      <c r="D2545" s="75">
        <v>12</v>
      </c>
      <c r="E2545" s="75">
        <v>25.67</v>
      </c>
      <c r="F2545" s="75">
        <v>54.17</v>
      </c>
      <c r="G2545" s="75">
        <v>79</v>
      </c>
    </row>
    <row r="2546" spans="2:7" x14ac:dyDescent="0.3">
      <c r="B2546" s="75">
        <v>9.5539000000000005</v>
      </c>
      <c r="C2546" s="75">
        <v>8.7483000000000004</v>
      </c>
      <c r="D2546" s="75">
        <v>12</v>
      </c>
      <c r="E2546" s="75">
        <v>32.25</v>
      </c>
      <c r="F2546" s="75">
        <v>59.83</v>
      </c>
      <c r="G2546" s="75">
        <v>78</v>
      </c>
    </row>
    <row r="2547" spans="2:7" x14ac:dyDescent="0.3">
      <c r="B2547" s="75">
        <v>9.8118999999999996</v>
      </c>
      <c r="C2547" s="75">
        <v>9.1377000000000006</v>
      </c>
      <c r="D2547" s="75">
        <v>16</v>
      </c>
      <c r="E2547" s="75">
        <v>5</v>
      </c>
      <c r="F2547" s="75">
        <v>32.25</v>
      </c>
      <c r="G2547" s="75">
        <v>86</v>
      </c>
    </row>
    <row r="2548" spans="2:7" x14ac:dyDescent="0.3">
      <c r="B2548" s="75">
        <v>10.1166</v>
      </c>
      <c r="C2548" s="75">
        <v>9.5955999999999992</v>
      </c>
      <c r="D2548" s="75">
        <v>19</v>
      </c>
      <c r="E2548" s="75">
        <v>16.579999999999998</v>
      </c>
      <c r="F2548" s="75">
        <v>42.58</v>
      </c>
      <c r="G2548" s="75">
        <v>80</v>
      </c>
    </row>
    <row r="2549" spans="2:7" x14ac:dyDescent="0.3">
      <c r="B2549" s="75">
        <v>10.1266</v>
      </c>
      <c r="C2549" s="75">
        <v>9.5462000000000007</v>
      </c>
      <c r="D2549" s="75">
        <v>18</v>
      </c>
      <c r="E2549" s="75">
        <v>6.17</v>
      </c>
      <c r="F2549" s="75">
        <v>35.42</v>
      </c>
      <c r="G2549" s="75">
        <v>75</v>
      </c>
    </row>
    <row r="2550" spans="2:7" x14ac:dyDescent="0.3">
      <c r="B2550" s="75">
        <v>10.513299999999999</v>
      </c>
      <c r="C2550" s="75">
        <v>9.68</v>
      </c>
      <c r="D2550" s="75">
        <v>19</v>
      </c>
      <c r="E2550" s="75">
        <v>14.58</v>
      </c>
      <c r="F2550" s="75">
        <v>44.92</v>
      </c>
      <c r="G2550" s="75">
        <v>96</v>
      </c>
    </row>
    <row r="2551" spans="2:7" x14ac:dyDescent="0.3">
      <c r="B2551" s="75">
        <v>9.4174000000000007</v>
      </c>
      <c r="C2551" s="75">
        <v>8.5940999999999992</v>
      </c>
      <c r="D2551" s="75">
        <v>12</v>
      </c>
      <c r="E2551" s="75">
        <v>25.58</v>
      </c>
      <c r="F2551" s="75">
        <v>56</v>
      </c>
      <c r="G2551" s="75">
        <v>95</v>
      </c>
    </row>
    <row r="2552" spans="2:7" x14ac:dyDescent="0.3">
      <c r="B2552" s="75">
        <v>10.6334</v>
      </c>
      <c r="C2552" s="75">
        <v>9.3059999999999992</v>
      </c>
      <c r="D2552" s="75">
        <v>16</v>
      </c>
      <c r="E2552" s="75">
        <v>5.83</v>
      </c>
      <c r="F2552" s="75">
        <v>37.08</v>
      </c>
      <c r="G2552" s="75">
        <v>97</v>
      </c>
    </row>
    <row r="2553" spans="2:7" x14ac:dyDescent="0.3">
      <c r="B2553" s="75">
        <v>9.4174000000000007</v>
      </c>
      <c r="C2553" s="75">
        <v>8.6995000000000005</v>
      </c>
      <c r="D2553" s="75">
        <v>8</v>
      </c>
      <c r="E2553" s="75">
        <v>37.58</v>
      </c>
      <c r="F2553" s="75">
        <v>64.25</v>
      </c>
      <c r="G2553" s="75">
        <v>87</v>
      </c>
    </row>
    <row r="2554" spans="2:7" x14ac:dyDescent="0.3">
      <c r="B2554" s="75">
        <v>10.24</v>
      </c>
      <c r="C2554" s="75">
        <v>9.5479000000000003</v>
      </c>
      <c r="D2554" s="75">
        <v>19</v>
      </c>
      <c r="E2554" s="75">
        <v>6.25</v>
      </c>
      <c r="F2554" s="75">
        <v>36.92</v>
      </c>
      <c r="G2554" s="75">
        <v>67</v>
      </c>
    </row>
    <row r="2555" spans="2:7" x14ac:dyDescent="0.3">
      <c r="B2555" s="75">
        <v>10.0266</v>
      </c>
      <c r="C2555" s="75">
        <v>9.2103000000000002</v>
      </c>
      <c r="D2555" s="75">
        <v>16</v>
      </c>
      <c r="E2555" s="75">
        <v>2.83</v>
      </c>
      <c r="F2555" s="75">
        <v>33.42</v>
      </c>
      <c r="G2555" s="75">
        <v>93</v>
      </c>
    </row>
    <row r="2556" spans="2:7" x14ac:dyDescent="0.3">
      <c r="B2556" s="75">
        <v>9.5749999999999993</v>
      </c>
      <c r="C2556" s="75">
        <v>8.9225999999999992</v>
      </c>
      <c r="D2556" s="75">
        <v>15</v>
      </c>
      <c r="E2556" s="75">
        <v>9.5</v>
      </c>
      <c r="F2556" s="75">
        <v>37.17</v>
      </c>
      <c r="G2556" s="75">
        <v>98</v>
      </c>
    </row>
    <row r="2557" spans="2:7" x14ac:dyDescent="0.3">
      <c r="B2557" s="75">
        <v>10.1166</v>
      </c>
      <c r="C2557" s="75">
        <v>9.3497000000000003</v>
      </c>
      <c r="D2557" s="75">
        <v>19</v>
      </c>
      <c r="E2557" s="75">
        <v>2.17</v>
      </c>
      <c r="F2557" s="75">
        <v>28.42</v>
      </c>
      <c r="G2557" s="75">
        <v>65</v>
      </c>
    </row>
    <row r="2558" spans="2:7" x14ac:dyDescent="0.3">
      <c r="B2558" s="75">
        <v>9.0571999999999999</v>
      </c>
      <c r="C2558" s="75">
        <v>8.4763000000000002</v>
      </c>
      <c r="D2558" s="75">
        <v>12</v>
      </c>
      <c r="E2558" s="75">
        <v>31.75</v>
      </c>
      <c r="F2558" s="75">
        <v>64.5</v>
      </c>
      <c r="G2558" s="75">
        <v>98</v>
      </c>
    </row>
    <row r="2559" spans="2:7" x14ac:dyDescent="0.3">
      <c r="B2559" s="75">
        <v>9.0710999999999995</v>
      </c>
      <c r="C2559" s="75">
        <v>8.4117999999999995</v>
      </c>
      <c r="D2559" s="75">
        <v>12</v>
      </c>
      <c r="E2559" s="75">
        <v>0</v>
      </c>
      <c r="F2559" s="75">
        <v>23</v>
      </c>
      <c r="G2559" s="75">
        <v>65</v>
      </c>
    </row>
    <row r="2560" spans="2:7" x14ac:dyDescent="0.3">
      <c r="B2560" s="75">
        <v>9.0847999999999995</v>
      </c>
      <c r="C2560" s="75">
        <v>8.4763000000000002</v>
      </c>
      <c r="D2560" s="75">
        <v>12</v>
      </c>
      <c r="E2560" s="75">
        <v>0.5</v>
      </c>
      <c r="F2560" s="75">
        <v>40.17</v>
      </c>
      <c r="G2560" s="75">
        <v>76</v>
      </c>
    </row>
    <row r="2561" spans="2:7" x14ac:dyDescent="0.3">
      <c r="B2561" s="75">
        <v>9.3926999999999996</v>
      </c>
      <c r="C2561" s="75">
        <v>8.7948000000000004</v>
      </c>
      <c r="D2561" s="75">
        <v>12</v>
      </c>
      <c r="E2561" s="75">
        <v>19</v>
      </c>
      <c r="F2561" s="75">
        <v>55.25</v>
      </c>
      <c r="G2561" s="75">
        <v>95</v>
      </c>
    </row>
    <row r="2562" spans="2:7" x14ac:dyDescent="0.3">
      <c r="B2562" s="75">
        <v>9.1441999999999997</v>
      </c>
      <c r="C2562" s="75">
        <v>8.5940999999999992</v>
      </c>
      <c r="D2562" s="75">
        <v>12</v>
      </c>
      <c r="E2562" s="75">
        <v>16.5</v>
      </c>
      <c r="F2562" s="75">
        <v>45.5</v>
      </c>
      <c r="G2562" s="75">
        <v>64</v>
      </c>
    </row>
    <row r="2563" spans="2:7" x14ac:dyDescent="0.3">
      <c r="B2563" s="75">
        <v>9.4414999999999996</v>
      </c>
      <c r="C2563" s="75">
        <v>8.9225999999999992</v>
      </c>
      <c r="D2563" s="75">
        <v>12</v>
      </c>
      <c r="E2563" s="75">
        <v>17.079999999999998</v>
      </c>
      <c r="F2563" s="75">
        <v>61.67</v>
      </c>
      <c r="G2563" s="75">
        <v>90</v>
      </c>
    </row>
    <row r="2564" spans="2:7" x14ac:dyDescent="0.3">
      <c r="B2564" s="75">
        <v>9.3673000000000002</v>
      </c>
      <c r="C2564" s="75">
        <v>8.4381000000000004</v>
      </c>
      <c r="D2564" s="75">
        <v>15</v>
      </c>
      <c r="E2564" s="75">
        <v>0.92</v>
      </c>
      <c r="F2564" s="75">
        <v>26.83</v>
      </c>
      <c r="G2564" s="75">
        <v>93</v>
      </c>
    </row>
    <row r="2565" spans="2:7" x14ac:dyDescent="0.3">
      <c r="B2565" s="75">
        <v>9.1757000000000009</v>
      </c>
      <c r="C2565" s="75">
        <v>8.5370000000000008</v>
      </c>
      <c r="D2565" s="75">
        <v>8</v>
      </c>
      <c r="E2565" s="75">
        <v>8</v>
      </c>
      <c r="F2565" s="75">
        <v>46.17</v>
      </c>
      <c r="G2565" s="75">
        <v>66</v>
      </c>
    </row>
    <row r="2566" spans="2:7" x14ac:dyDescent="0.3">
      <c r="B2566" s="75">
        <v>9.3147000000000002</v>
      </c>
      <c r="C2566" s="75">
        <v>8.9618000000000002</v>
      </c>
      <c r="D2566" s="75">
        <v>15</v>
      </c>
      <c r="E2566" s="75">
        <v>22.08</v>
      </c>
      <c r="F2566" s="75">
        <v>58.75</v>
      </c>
      <c r="G2566" s="75">
        <v>82</v>
      </c>
    </row>
    <row r="2567" spans="2:7" x14ac:dyDescent="0.3">
      <c r="B2567" s="75">
        <v>8.7577999999999996</v>
      </c>
      <c r="C2567" s="75">
        <v>8.3138000000000005</v>
      </c>
      <c r="D2567" s="75">
        <v>8</v>
      </c>
      <c r="E2567" s="75">
        <v>3.58</v>
      </c>
      <c r="F2567" s="75">
        <v>55.25</v>
      </c>
      <c r="G2567" s="75">
        <v>74</v>
      </c>
    </row>
    <row r="2568" spans="2:7" x14ac:dyDescent="0.3">
      <c r="B2568" s="75">
        <v>9.2182999999999993</v>
      </c>
      <c r="C2568" s="75">
        <v>8.6585999999999999</v>
      </c>
      <c r="D2568" s="75">
        <v>12</v>
      </c>
      <c r="E2568" s="75">
        <v>6.92</v>
      </c>
      <c r="F2568" s="75">
        <v>33.5</v>
      </c>
      <c r="G2568" s="75">
        <v>91</v>
      </c>
    </row>
    <row r="2569" spans="2:7" x14ac:dyDescent="0.3">
      <c r="B2569" s="75">
        <v>9.0641999999999996</v>
      </c>
      <c r="C2569" s="75">
        <v>8.5940999999999992</v>
      </c>
      <c r="D2569" s="75">
        <v>8</v>
      </c>
      <c r="E2569" s="75">
        <v>19</v>
      </c>
      <c r="F2569" s="75">
        <v>64.25</v>
      </c>
      <c r="G2569" s="75">
        <v>66</v>
      </c>
    </row>
    <row r="2570" spans="2:7" x14ac:dyDescent="0.3">
      <c r="B2570" s="75">
        <v>10.030099999999999</v>
      </c>
      <c r="C2570" s="75">
        <v>9.3925999999999998</v>
      </c>
      <c r="D2570" s="75">
        <v>16</v>
      </c>
      <c r="E2570" s="75">
        <v>1.25</v>
      </c>
      <c r="F2570" s="75">
        <v>31.92</v>
      </c>
      <c r="G2570" s="75">
        <v>73</v>
      </c>
    </row>
    <row r="2571" spans="2:7" x14ac:dyDescent="0.3">
      <c r="B2571" s="75">
        <v>9.1050000000000004</v>
      </c>
      <c r="C2571" s="75">
        <v>8.3848000000000003</v>
      </c>
      <c r="D2571" s="75">
        <v>8</v>
      </c>
      <c r="E2571" s="75">
        <v>0.42</v>
      </c>
      <c r="F2571" s="75">
        <v>24.33</v>
      </c>
      <c r="G2571" s="75">
        <v>81</v>
      </c>
    </row>
    <row r="2572" spans="2:7" x14ac:dyDescent="0.3">
      <c r="B2572" s="75">
        <v>9.0069999999999997</v>
      </c>
      <c r="C2572" s="75">
        <v>8.4117999999999995</v>
      </c>
      <c r="D2572" s="75">
        <v>12</v>
      </c>
      <c r="E2572" s="75">
        <v>0</v>
      </c>
      <c r="F2572" s="75">
        <v>23.42</v>
      </c>
      <c r="G2572" s="75">
        <v>69</v>
      </c>
    </row>
    <row r="2573" spans="2:7" x14ac:dyDescent="0.3">
      <c r="B2573" s="75">
        <v>9.2591000000000001</v>
      </c>
      <c r="C2573" s="75">
        <v>8.4381000000000004</v>
      </c>
      <c r="D2573" s="75">
        <v>12</v>
      </c>
      <c r="E2573" s="75">
        <v>4</v>
      </c>
      <c r="F2573" s="75">
        <v>53.92</v>
      </c>
      <c r="G2573" s="75">
        <v>97</v>
      </c>
    </row>
    <row r="2574" spans="2:7" x14ac:dyDescent="0.3">
      <c r="B2574" s="75">
        <v>9.3621999999999996</v>
      </c>
      <c r="C2574" s="75">
        <v>8.5370000000000008</v>
      </c>
      <c r="D2574" s="75">
        <v>17</v>
      </c>
      <c r="E2574" s="75">
        <v>31.25</v>
      </c>
      <c r="F2574" s="75">
        <v>55.58</v>
      </c>
      <c r="G2574" s="75">
        <v>73</v>
      </c>
    </row>
    <row r="2575" spans="2:7" x14ac:dyDescent="0.3">
      <c r="B2575" s="75">
        <v>9.7527000000000008</v>
      </c>
      <c r="C2575" s="75">
        <v>8.8529999999999998</v>
      </c>
      <c r="D2575" s="75">
        <v>16</v>
      </c>
      <c r="E2575" s="75">
        <v>1.67</v>
      </c>
      <c r="F2575" s="75">
        <v>28.42</v>
      </c>
      <c r="G2575" s="75">
        <v>79</v>
      </c>
    </row>
    <row r="2576" spans="2:7" x14ac:dyDescent="0.3">
      <c r="B2576" s="75">
        <v>9.6237999999999992</v>
      </c>
      <c r="C2576" s="75">
        <v>8.7483000000000004</v>
      </c>
      <c r="D2576" s="75">
        <v>16</v>
      </c>
      <c r="E2576" s="75">
        <v>0.57999999999999996</v>
      </c>
      <c r="F2576" s="75">
        <v>29.92</v>
      </c>
      <c r="G2576" s="75">
        <v>90</v>
      </c>
    </row>
    <row r="2577" spans="2:7" x14ac:dyDescent="0.3">
      <c r="B2577" s="75">
        <v>9.0779999999999994</v>
      </c>
      <c r="C2577" s="75">
        <v>8.2687000000000008</v>
      </c>
      <c r="D2577" s="75">
        <v>12</v>
      </c>
      <c r="E2577" s="75">
        <v>13</v>
      </c>
      <c r="F2577" s="75">
        <v>52</v>
      </c>
      <c r="G2577" s="75">
        <v>86</v>
      </c>
    </row>
    <row r="2578" spans="2:7" x14ac:dyDescent="0.3">
      <c r="B2578" s="75">
        <v>8.9847000000000001</v>
      </c>
      <c r="C2578" s="75">
        <v>8.3138000000000005</v>
      </c>
      <c r="D2578" s="75">
        <v>12</v>
      </c>
      <c r="E2578" s="75">
        <v>4.67</v>
      </c>
      <c r="F2578" s="75">
        <v>52.17</v>
      </c>
      <c r="G2578" s="75">
        <v>72</v>
      </c>
    </row>
    <row r="2579" spans="2:7" x14ac:dyDescent="0.3">
      <c r="B2579" s="75">
        <v>8.8901000000000003</v>
      </c>
      <c r="C2579" s="75">
        <v>8.2687000000000008</v>
      </c>
      <c r="D2579" s="75">
        <v>12</v>
      </c>
      <c r="E2579" s="75">
        <v>6</v>
      </c>
      <c r="F2579" s="75">
        <v>62</v>
      </c>
      <c r="G2579" s="75">
        <v>86</v>
      </c>
    </row>
    <row r="2580" spans="2:7" x14ac:dyDescent="0.3">
      <c r="B2580" s="75">
        <v>9.5297999999999998</v>
      </c>
      <c r="C2580" s="75">
        <v>8.9618000000000002</v>
      </c>
      <c r="D2580" s="75">
        <v>16</v>
      </c>
      <c r="E2580" s="75">
        <v>6.58</v>
      </c>
      <c r="F2580" s="75">
        <v>30.75</v>
      </c>
      <c r="G2580" s="75">
        <v>65</v>
      </c>
    </row>
    <row r="2581" spans="2:7" x14ac:dyDescent="0.3">
      <c r="B2581" s="75">
        <v>9.8389000000000006</v>
      </c>
      <c r="C2581" s="75">
        <v>8.8391999999999999</v>
      </c>
      <c r="D2581" s="75">
        <v>16</v>
      </c>
      <c r="E2581" s="75">
        <v>1.58</v>
      </c>
      <c r="F2581" s="75">
        <v>32</v>
      </c>
      <c r="G2581" s="75">
        <v>86</v>
      </c>
    </row>
    <row r="2582" spans="2:7" x14ac:dyDescent="0.3">
      <c r="B2582" s="75">
        <v>9.0215999999999994</v>
      </c>
      <c r="C2582" s="75">
        <v>8.6481999999999992</v>
      </c>
      <c r="D2582" s="75">
        <v>15</v>
      </c>
      <c r="E2582" s="75">
        <v>20.079999999999998</v>
      </c>
      <c r="F2582" s="75">
        <v>59.5</v>
      </c>
      <c r="G2582" s="75">
        <v>65</v>
      </c>
    </row>
    <row r="2583" spans="2:7" x14ac:dyDescent="0.3">
      <c r="B2583" s="75">
        <v>10.0123</v>
      </c>
      <c r="C2583" s="75">
        <v>8.9862000000000002</v>
      </c>
      <c r="D2583" s="75">
        <v>16</v>
      </c>
      <c r="E2583" s="75">
        <v>3</v>
      </c>
      <c r="F2583" s="75">
        <v>29</v>
      </c>
      <c r="G2583" s="75">
        <v>64</v>
      </c>
    </row>
    <row r="2584" spans="2:7" x14ac:dyDescent="0.3">
      <c r="B2584" s="75">
        <v>9.4969999999999999</v>
      </c>
      <c r="C2584" s="75">
        <v>8.6995000000000005</v>
      </c>
      <c r="D2584" s="75">
        <v>12</v>
      </c>
      <c r="E2584" s="75">
        <v>0.25</v>
      </c>
      <c r="F2584" s="75">
        <v>44.5</v>
      </c>
      <c r="G2584" s="75">
        <v>90</v>
      </c>
    </row>
    <row r="2585" spans="2:7" x14ac:dyDescent="0.3">
      <c r="B2585" s="75">
        <v>8.9771000000000001</v>
      </c>
      <c r="C2585" s="75">
        <v>8.3138000000000005</v>
      </c>
      <c r="D2585" s="75">
        <v>8</v>
      </c>
      <c r="E2585" s="75">
        <v>6.25</v>
      </c>
      <c r="F2585" s="75">
        <v>59.08</v>
      </c>
      <c r="G2585" s="75">
        <v>83</v>
      </c>
    </row>
    <row r="2586" spans="2:7" x14ac:dyDescent="0.3">
      <c r="B2586" s="75">
        <v>9.0288000000000004</v>
      </c>
      <c r="C2586" s="75">
        <v>8.5940999999999992</v>
      </c>
      <c r="D2586" s="75">
        <v>12</v>
      </c>
      <c r="E2586" s="75">
        <v>15.08</v>
      </c>
      <c r="F2586" s="75">
        <v>51.5</v>
      </c>
      <c r="G2586" s="75">
        <v>67</v>
      </c>
    </row>
    <row r="2587" spans="2:7" x14ac:dyDescent="0.3">
      <c r="B2587" s="75">
        <v>9.7642000000000007</v>
      </c>
      <c r="C2587" s="75">
        <v>8.9618000000000002</v>
      </c>
      <c r="D2587" s="75">
        <v>16</v>
      </c>
      <c r="E2587" s="75">
        <v>0.92</v>
      </c>
      <c r="F2587" s="75">
        <v>27.58</v>
      </c>
      <c r="G2587" s="75">
        <v>68</v>
      </c>
    </row>
    <row r="2588" spans="2:7" x14ac:dyDescent="0.3">
      <c r="B2588" s="75">
        <v>8.8216999999999999</v>
      </c>
      <c r="C2588" s="75">
        <v>8.3138000000000005</v>
      </c>
      <c r="D2588" s="75">
        <v>8</v>
      </c>
      <c r="E2588" s="75">
        <v>26.58</v>
      </c>
      <c r="F2588" s="75">
        <v>56.92</v>
      </c>
      <c r="G2588" s="75">
        <v>72</v>
      </c>
    </row>
    <row r="2589" spans="2:7" x14ac:dyDescent="0.3">
      <c r="B2589" s="75">
        <v>9.3361000000000001</v>
      </c>
      <c r="C2589" s="75">
        <v>8.4763000000000002</v>
      </c>
      <c r="D2589" s="75">
        <v>8</v>
      </c>
      <c r="E2589" s="75">
        <v>2.17</v>
      </c>
      <c r="F2589" s="75">
        <v>27.83</v>
      </c>
      <c r="G2589" s="75">
        <v>98</v>
      </c>
    </row>
    <row r="2590" spans="2:7" x14ac:dyDescent="0.3">
      <c r="B2590" s="75">
        <v>9.2301000000000002</v>
      </c>
      <c r="C2590" s="75">
        <v>8.6585999999999999</v>
      </c>
      <c r="D2590" s="75">
        <v>12</v>
      </c>
      <c r="E2590" s="75">
        <v>3.08</v>
      </c>
      <c r="F2590" s="75">
        <v>28.67</v>
      </c>
      <c r="G2590" s="75">
        <v>86</v>
      </c>
    </row>
    <row r="2591" spans="2:7" x14ac:dyDescent="0.3">
      <c r="B2591" s="75">
        <v>9.5324000000000009</v>
      </c>
      <c r="C2591" s="75">
        <v>8.7483000000000004</v>
      </c>
      <c r="D2591" s="75">
        <v>8</v>
      </c>
      <c r="E2591" s="75">
        <v>20.5</v>
      </c>
      <c r="F2591" s="75">
        <v>48.5</v>
      </c>
      <c r="G2591" s="75">
        <v>79</v>
      </c>
    </row>
    <row r="2592" spans="2:7" x14ac:dyDescent="0.3">
      <c r="B2592" s="75">
        <v>9.4174000000000007</v>
      </c>
      <c r="C2592" s="75">
        <v>8.6995000000000005</v>
      </c>
      <c r="D2592" s="75">
        <v>8</v>
      </c>
      <c r="E2592" s="75">
        <v>36</v>
      </c>
      <c r="F2592" s="75">
        <v>60.67</v>
      </c>
      <c r="G2592" s="75">
        <v>92</v>
      </c>
    </row>
    <row r="2593" spans="2:7" x14ac:dyDescent="0.3">
      <c r="B2593" s="75">
        <v>9.4025999999999996</v>
      </c>
      <c r="C2593" s="75">
        <v>8.7483000000000004</v>
      </c>
      <c r="D2593" s="75">
        <v>8</v>
      </c>
      <c r="E2593" s="75">
        <v>12.92</v>
      </c>
      <c r="F2593" s="75">
        <v>32.92</v>
      </c>
      <c r="G2593" s="75">
        <v>68</v>
      </c>
    </row>
    <row r="2594" spans="2:7" x14ac:dyDescent="0.3">
      <c r="B2594" s="75">
        <v>9.3774999999999995</v>
      </c>
      <c r="C2594" s="75">
        <v>8.7483000000000004</v>
      </c>
      <c r="D2594" s="75">
        <v>8</v>
      </c>
      <c r="E2594" s="75">
        <v>12</v>
      </c>
      <c r="F2594" s="75">
        <v>35.25</v>
      </c>
      <c r="G2594" s="75">
        <v>76</v>
      </c>
    </row>
    <row r="2595" spans="2:7" x14ac:dyDescent="0.3">
      <c r="B2595" s="75">
        <v>9.4076000000000004</v>
      </c>
      <c r="C2595" s="75">
        <v>8.6995000000000005</v>
      </c>
      <c r="D2595" s="75">
        <v>12</v>
      </c>
      <c r="E2595" s="75">
        <v>4.08</v>
      </c>
      <c r="F2595" s="75">
        <v>30.33</v>
      </c>
      <c r="G2595" s="75">
        <v>91</v>
      </c>
    </row>
    <row r="2596" spans="2:7" x14ac:dyDescent="0.3">
      <c r="B2596" s="75">
        <v>10.075799999999999</v>
      </c>
      <c r="C2596" s="75">
        <v>9.5104000000000006</v>
      </c>
      <c r="D2596" s="75">
        <v>12</v>
      </c>
      <c r="E2596" s="75">
        <v>22.67</v>
      </c>
      <c r="F2596" s="75">
        <v>48.25</v>
      </c>
      <c r="G2596" s="75">
        <v>74</v>
      </c>
    </row>
    <row r="2597" spans="2:7" x14ac:dyDescent="0.3">
      <c r="B2597" s="75">
        <v>9.4319000000000006</v>
      </c>
      <c r="C2597" s="75">
        <v>8.7483000000000004</v>
      </c>
      <c r="D2597" s="75">
        <v>12</v>
      </c>
      <c r="E2597" s="75">
        <v>12.92</v>
      </c>
      <c r="F2597" s="75">
        <v>38.67</v>
      </c>
      <c r="G2597" s="75">
        <v>73</v>
      </c>
    </row>
    <row r="2598" spans="2:7" x14ac:dyDescent="0.3">
      <c r="B2598" s="75">
        <v>9.2301000000000002</v>
      </c>
      <c r="C2598" s="75">
        <v>8.4250000000000007</v>
      </c>
      <c r="D2598" s="75">
        <v>12</v>
      </c>
      <c r="E2598" s="75">
        <v>0.75</v>
      </c>
      <c r="F2598" s="75">
        <v>24.75</v>
      </c>
      <c r="G2598" s="75">
        <v>81</v>
      </c>
    </row>
    <row r="2599" spans="2:7" x14ac:dyDescent="0.3">
      <c r="B2599" s="75">
        <v>10.3546</v>
      </c>
      <c r="C2599" s="75">
        <v>9.3497000000000003</v>
      </c>
      <c r="D2599" s="75">
        <v>17</v>
      </c>
      <c r="E2599" s="75">
        <v>5.58</v>
      </c>
      <c r="F2599" s="75">
        <v>32.08</v>
      </c>
      <c r="G2599" s="75">
        <v>70</v>
      </c>
    </row>
    <row r="2600" spans="2:7" x14ac:dyDescent="0.3">
      <c r="B2600" s="75">
        <v>9.4222000000000001</v>
      </c>
      <c r="C2600" s="75">
        <v>8.6995000000000005</v>
      </c>
      <c r="D2600" s="75">
        <v>12</v>
      </c>
      <c r="E2600" s="75">
        <v>8.5</v>
      </c>
      <c r="F2600" s="75">
        <v>34.58</v>
      </c>
      <c r="G2600" s="75">
        <v>94</v>
      </c>
    </row>
    <row r="2601" spans="2:7" x14ac:dyDescent="0.3">
      <c r="B2601" s="75">
        <v>9.4174000000000007</v>
      </c>
      <c r="C2601" s="75">
        <v>8.1885999999999992</v>
      </c>
      <c r="D2601" s="75">
        <v>12</v>
      </c>
      <c r="E2601" s="75">
        <v>26.17</v>
      </c>
      <c r="F2601" s="75">
        <v>53.5</v>
      </c>
      <c r="G2601" s="75">
        <v>91</v>
      </c>
    </row>
    <row r="2602" spans="2:7" x14ac:dyDescent="0.3">
      <c r="B2602" s="75">
        <v>10.5966</v>
      </c>
      <c r="C2602" s="75">
        <v>9.7779000000000007</v>
      </c>
      <c r="D2602" s="75">
        <v>16</v>
      </c>
      <c r="E2602" s="75">
        <v>10.67</v>
      </c>
      <c r="F2602" s="75">
        <v>35.33</v>
      </c>
      <c r="G2602" s="75">
        <v>66</v>
      </c>
    </row>
    <row r="2603" spans="2:7" x14ac:dyDescent="0.3">
      <c r="B2603" s="75">
        <v>9.3926999999999996</v>
      </c>
      <c r="C2603" s="75">
        <v>8.7483000000000004</v>
      </c>
      <c r="D2603" s="75">
        <v>8</v>
      </c>
      <c r="E2603" s="75">
        <v>25.42</v>
      </c>
      <c r="F2603" s="75">
        <v>47.25</v>
      </c>
      <c r="G2603" s="75">
        <v>67</v>
      </c>
    </row>
    <row r="2604" spans="2:7" x14ac:dyDescent="0.3">
      <c r="B2604" s="75">
        <v>9.1569000000000003</v>
      </c>
      <c r="C2604" s="75">
        <v>8.5940999999999992</v>
      </c>
      <c r="D2604" s="75">
        <v>15</v>
      </c>
      <c r="E2604" s="75">
        <v>29.92</v>
      </c>
      <c r="F2604" s="75">
        <v>57.5</v>
      </c>
      <c r="G2604" s="75">
        <v>88</v>
      </c>
    </row>
    <row r="2605" spans="2:7" x14ac:dyDescent="0.3">
      <c r="B2605" s="75">
        <v>9.3201000000000001</v>
      </c>
      <c r="C2605" s="75">
        <v>8.6995000000000005</v>
      </c>
      <c r="D2605" s="75">
        <v>14</v>
      </c>
      <c r="E2605" s="75">
        <v>3.92</v>
      </c>
      <c r="F2605" s="75">
        <v>30.33</v>
      </c>
      <c r="G2605" s="75">
        <v>79</v>
      </c>
    </row>
    <row r="2606" spans="2:7" x14ac:dyDescent="0.3">
      <c r="B2606" s="75">
        <v>9.1819000000000006</v>
      </c>
      <c r="C2606" s="75">
        <v>8.6995000000000005</v>
      </c>
      <c r="D2606" s="75">
        <v>15</v>
      </c>
      <c r="E2606" s="75">
        <v>15.92</v>
      </c>
      <c r="F2606" s="75">
        <v>42.17</v>
      </c>
      <c r="G2606" s="75">
        <v>90</v>
      </c>
    </row>
    <row r="2607" spans="2:7" x14ac:dyDescent="0.3">
      <c r="B2607" s="75">
        <v>9.3926999999999996</v>
      </c>
      <c r="C2607" s="75">
        <v>8.6995000000000005</v>
      </c>
      <c r="D2607" s="75">
        <v>8</v>
      </c>
      <c r="E2607" s="75">
        <v>12</v>
      </c>
      <c r="F2607" s="75">
        <v>37.83</v>
      </c>
      <c r="G2607" s="75">
        <v>92</v>
      </c>
    </row>
    <row r="2608" spans="2:7" x14ac:dyDescent="0.3">
      <c r="B2608" s="75">
        <v>9.4174000000000007</v>
      </c>
      <c r="C2608" s="75">
        <v>8.6995000000000005</v>
      </c>
      <c r="D2608" s="75">
        <v>8</v>
      </c>
      <c r="E2608" s="75">
        <v>25.17</v>
      </c>
      <c r="F2608" s="75">
        <v>48.83</v>
      </c>
      <c r="G2608" s="75">
        <v>83</v>
      </c>
    </row>
    <row r="2609" spans="2:7" x14ac:dyDescent="0.3">
      <c r="B2609" s="75">
        <v>9.1050000000000004</v>
      </c>
      <c r="C2609" s="75">
        <v>8.2687000000000008</v>
      </c>
      <c r="D2609" s="75">
        <v>8</v>
      </c>
      <c r="E2609" s="75">
        <v>3</v>
      </c>
      <c r="F2609" s="75">
        <v>29.17</v>
      </c>
      <c r="G2609" s="75">
        <v>94</v>
      </c>
    </row>
    <row r="2610" spans="2:7" x14ac:dyDescent="0.3">
      <c r="B2610" s="75">
        <v>9.2417999999999996</v>
      </c>
      <c r="C2610" s="75">
        <v>8.5940999999999992</v>
      </c>
      <c r="D2610" s="75">
        <v>15</v>
      </c>
      <c r="E2610" s="75">
        <v>4.25</v>
      </c>
      <c r="F2610" s="75">
        <v>48.67</v>
      </c>
      <c r="G2610" s="75">
        <v>78</v>
      </c>
    </row>
    <row r="2611" spans="2:7" x14ac:dyDescent="0.3">
      <c r="B2611" s="75">
        <v>9.1881000000000004</v>
      </c>
      <c r="C2611" s="75">
        <v>8.6481999999999992</v>
      </c>
      <c r="D2611" s="75">
        <v>12</v>
      </c>
      <c r="E2611" s="75">
        <v>9.75</v>
      </c>
      <c r="F2611" s="75">
        <v>45.17</v>
      </c>
      <c r="G2611" s="75">
        <v>74</v>
      </c>
    </row>
    <row r="2612" spans="2:7" x14ac:dyDescent="0.3">
      <c r="B2612" s="75">
        <v>8.8216999999999999</v>
      </c>
      <c r="C2612" s="75">
        <v>8.1885999999999992</v>
      </c>
      <c r="D2612" s="75">
        <v>12</v>
      </c>
      <c r="E2612" s="75">
        <v>10.33</v>
      </c>
      <c r="F2612" s="75">
        <v>60.67</v>
      </c>
      <c r="G2612" s="75">
        <v>97</v>
      </c>
    </row>
    <row r="2613" spans="2:7" x14ac:dyDescent="0.3">
      <c r="B2613" s="75">
        <v>8.8305000000000007</v>
      </c>
      <c r="C2613" s="75">
        <v>8.3138000000000005</v>
      </c>
      <c r="D2613" s="75">
        <v>8</v>
      </c>
      <c r="E2613" s="75">
        <v>0</v>
      </c>
      <c r="F2613" s="75">
        <v>51.5</v>
      </c>
      <c r="G2613" s="75">
        <v>81</v>
      </c>
    </row>
    <row r="2614" spans="2:7" x14ac:dyDescent="0.3">
      <c r="B2614" s="75">
        <v>9.1312999999999995</v>
      </c>
      <c r="C2614" s="75">
        <v>8.4763000000000002</v>
      </c>
      <c r="D2614" s="75">
        <v>16</v>
      </c>
      <c r="E2614" s="75">
        <v>17.829999999999998</v>
      </c>
      <c r="F2614" s="75">
        <v>47.58</v>
      </c>
      <c r="G2614" s="75">
        <v>84</v>
      </c>
    </row>
    <row r="2615" spans="2:7" x14ac:dyDescent="0.3">
      <c r="B2615" s="75">
        <v>9.3876000000000008</v>
      </c>
      <c r="C2615" s="75">
        <v>8.6995000000000005</v>
      </c>
      <c r="D2615" s="75">
        <v>15</v>
      </c>
      <c r="E2615" s="75">
        <v>6.58</v>
      </c>
      <c r="F2615" s="75">
        <v>40.5</v>
      </c>
      <c r="G2615" s="75">
        <v>86</v>
      </c>
    </row>
    <row r="2616" spans="2:7" x14ac:dyDescent="0.3">
      <c r="B2616" s="75">
        <v>9.0847999999999995</v>
      </c>
      <c r="C2616" s="75">
        <v>8.3848000000000003</v>
      </c>
      <c r="D2616" s="75">
        <v>12</v>
      </c>
      <c r="E2616" s="75">
        <v>0.42</v>
      </c>
      <c r="F2616" s="75">
        <v>25.5</v>
      </c>
      <c r="G2616" s="75">
        <v>92</v>
      </c>
    </row>
    <row r="2617" spans="2:7" x14ac:dyDescent="0.3">
      <c r="B2617" s="75">
        <v>9.0143000000000004</v>
      </c>
      <c r="C2617" s="75">
        <v>8.4117999999999995</v>
      </c>
      <c r="D2617" s="75">
        <v>12</v>
      </c>
      <c r="E2617" s="75">
        <v>12.83</v>
      </c>
      <c r="F2617" s="75">
        <v>47.92</v>
      </c>
      <c r="G2617" s="75">
        <v>73</v>
      </c>
    </row>
    <row r="2618" spans="2:7" x14ac:dyDescent="0.3">
      <c r="B2618" s="75">
        <v>8.9464000000000006</v>
      </c>
      <c r="C2618" s="75">
        <v>8.1885999999999992</v>
      </c>
      <c r="D2618" s="75">
        <v>15</v>
      </c>
      <c r="E2618" s="75">
        <v>1.92</v>
      </c>
      <c r="F2618" s="75">
        <v>60.5</v>
      </c>
      <c r="G2618" s="75">
        <v>96</v>
      </c>
    </row>
    <row r="2619" spans="2:7" x14ac:dyDescent="0.3">
      <c r="B2619" s="75">
        <v>9.3038000000000007</v>
      </c>
      <c r="C2619" s="75">
        <v>8.3138000000000005</v>
      </c>
      <c r="D2619" s="75">
        <v>12</v>
      </c>
      <c r="E2619" s="75">
        <v>8.42</v>
      </c>
      <c r="F2619" s="75">
        <v>54.17</v>
      </c>
      <c r="G2619" s="75">
        <v>85</v>
      </c>
    </row>
    <row r="2620" spans="2:7" x14ac:dyDescent="0.3">
      <c r="B2620" s="75">
        <v>9.1881000000000004</v>
      </c>
      <c r="C2620" s="75">
        <v>8.3848000000000003</v>
      </c>
      <c r="D2620" s="75">
        <v>12</v>
      </c>
      <c r="E2620" s="75">
        <v>2.67</v>
      </c>
      <c r="F2620" s="75">
        <v>27.58</v>
      </c>
      <c r="G2620" s="75">
        <v>75</v>
      </c>
    </row>
    <row r="2623" spans="2:7" x14ac:dyDescent="0.3">
      <c r="B2623" s="75" t="s">
        <v>595</v>
      </c>
      <c r="C2623" s="75" t="s">
        <v>596</v>
      </c>
      <c r="D2623" s="75" t="s">
        <v>310</v>
      </c>
    </row>
    <row r="2624" spans="2:7" x14ac:dyDescent="0.3">
      <c r="B2624" s="75">
        <v>2.96</v>
      </c>
      <c r="C2624" s="75">
        <v>596</v>
      </c>
      <c r="D2624" s="75">
        <v>1</v>
      </c>
    </row>
    <row r="2625" spans="2:4" x14ac:dyDescent="0.3">
      <c r="B2625" s="75">
        <v>3.14</v>
      </c>
      <c r="C2625" s="75">
        <v>473</v>
      </c>
      <c r="D2625" s="75">
        <v>1</v>
      </c>
    </row>
    <row r="2626" spans="2:4" x14ac:dyDescent="0.3">
      <c r="B2626" s="75">
        <v>3.22</v>
      </c>
      <c r="C2626" s="75">
        <v>482</v>
      </c>
      <c r="D2626" s="75">
        <v>1</v>
      </c>
    </row>
    <row r="2627" spans="2:4" x14ac:dyDescent="0.3">
      <c r="B2627" s="75">
        <v>3.29</v>
      </c>
      <c r="C2627" s="75">
        <v>527</v>
      </c>
      <c r="D2627" s="75">
        <v>1</v>
      </c>
    </row>
    <row r="2628" spans="2:4" x14ac:dyDescent="0.3">
      <c r="B2628" s="75">
        <v>3.69</v>
      </c>
      <c r="C2628" s="75">
        <v>505</v>
      </c>
      <c r="D2628" s="75">
        <v>1</v>
      </c>
    </row>
    <row r="2629" spans="2:4" x14ac:dyDescent="0.3">
      <c r="B2629" s="75">
        <v>3.46</v>
      </c>
      <c r="C2629" s="75">
        <v>693</v>
      </c>
      <c r="D2629" s="75">
        <v>1</v>
      </c>
    </row>
    <row r="2630" spans="2:4" x14ac:dyDescent="0.3">
      <c r="B2630" s="75">
        <v>3.03</v>
      </c>
      <c r="C2630" s="75">
        <v>626</v>
      </c>
      <c r="D2630" s="75">
        <v>1</v>
      </c>
    </row>
    <row r="2631" spans="2:4" x14ac:dyDescent="0.3">
      <c r="B2631" s="75">
        <v>3.19</v>
      </c>
      <c r="C2631" s="75">
        <v>663</v>
      </c>
      <c r="D2631" s="75">
        <v>1</v>
      </c>
    </row>
    <row r="2632" spans="2:4" x14ac:dyDescent="0.3">
      <c r="B2632" s="75">
        <v>3.63</v>
      </c>
      <c r="C2632" s="75">
        <v>447</v>
      </c>
      <c r="D2632" s="75">
        <v>1</v>
      </c>
    </row>
    <row r="2633" spans="2:4" x14ac:dyDescent="0.3">
      <c r="B2633" s="75">
        <v>3.59</v>
      </c>
      <c r="C2633" s="75">
        <v>588</v>
      </c>
      <c r="D2633" s="75">
        <v>1</v>
      </c>
    </row>
    <row r="2634" spans="2:4" x14ac:dyDescent="0.3">
      <c r="B2634" s="75">
        <v>3.3</v>
      </c>
      <c r="C2634" s="75">
        <v>563</v>
      </c>
      <c r="D2634" s="75">
        <v>1</v>
      </c>
    </row>
    <row r="2635" spans="2:4" x14ac:dyDescent="0.3">
      <c r="B2635" s="75">
        <v>3.4</v>
      </c>
      <c r="C2635" s="75">
        <v>553</v>
      </c>
      <c r="D2635" s="75">
        <v>1</v>
      </c>
    </row>
    <row r="2636" spans="2:4" x14ac:dyDescent="0.3">
      <c r="B2636" s="75">
        <v>3.5</v>
      </c>
      <c r="C2636" s="75">
        <v>572</v>
      </c>
      <c r="D2636" s="75">
        <v>1</v>
      </c>
    </row>
    <row r="2637" spans="2:4" x14ac:dyDescent="0.3">
      <c r="B2637" s="75">
        <v>3.78</v>
      </c>
      <c r="C2637" s="75">
        <v>591</v>
      </c>
      <c r="D2637" s="75">
        <v>1</v>
      </c>
    </row>
    <row r="2638" spans="2:4" x14ac:dyDescent="0.3">
      <c r="B2638" s="75">
        <v>3.44</v>
      </c>
      <c r="C2638" s="75">
        <v>692</v>
      </c>
      <c r="D2638" s="75">
        <v>1</v>
      </c>
    </row>
    <row r="2639" spans="2:4" x14ac:dyDescent="0.3">
      <c r="B2639" s="75">
        <v>3.48</v>
      </c>
      <c r="C2639" s="75">
        <v>528</v>
      </c>
      <c r="D2639" s="75">
        <v>1</v>
      </c>
    </row>
    <row r="2640" spans="2:4" x14ac:dyDescent="0.3">
      <c r="B2640" s="75">
        <v>3.47</v>
      </c>
      <c r="C2640" s="75">
        <v>552</v>
      </c>
      <c r="D2640" s="75">
        <v>1</v>
      </c>
    </row>
    <row r="2641" spans="2:4" x14ac:dyDescent="0.3">
      <c r="B2641" s="75">
        <v>3.35</v>
      </c>
      <c r="C2641" s="75">
        <v>520</v>
      </c>
      <c r="D2641" s="75">
        <v>1</v>
      </c>
    </row>
    <row r="2642" spans="2:4" x14ac:dyDescent="0.3">
      <c r="B2642" s="75">
        <v>3.39</v>
      </c>
      <c r="C2642" s="75">
        <v>543</v>
      </c>
      <c r="D2642" s="75">
        <v>1</v>
      </c>
    </row>
    <row r="2643" spans="2:4" x14ac:dyDescent="0.3">
      <c r="B2643" s="75">
        <v>3.28</v>
      </c>
      <c r="C2643" s="75">
        <v>523</v>
      </c>
      <c r="D2643" s="75">
        <v>1</v>
      </c>
    </row>
    <row r="2644" spans="2:4" x14ac:dyDescent="0.3">
      <c r="B2644" s="75">
        <v>3.21</v>
      </c>
      <c r="C2644" s="75">
        <v>530</v>
      </c>
      <c r="D2644" s="75">
        <v>1</v>
      </c>
    </row>
    <row r="2645" spans="2:4" x14ac:dyDescent="0.3">
      <c r="B2645" s="75">
        <v>3.58</v>
      </c>
      <c r="C2645" s="75">
        <v>564</v>
      </c>
      <c r="D2645" s="75">
        <v>1</v>
      </c>
    </row>
    <row r="2646" spans="2:4" x14ac:dyDescent="0.3">
      <c r="B2646" s="75">
        <v>3.33</v>
      </c>
      <c r="C2646" s="75">
        <v>565</v>
      </c>
      <c r="D2646" s="75">
        <v>1</v>
      </c>
    </row>
    <row r="2647" spans="2:4" x14ac:dyDescent="0.3">
      <c r="B2647" s="75">
        <v>3.4</v>
      </c>
      <c r="C2647" s="75">
        <v>431</v>
      </c>
      <c r="D2647" s="75">
        <v>1</v>
      </c>
    </row>
    <row r="2648" spans="2:4" x14ac:dyDescent="0.3">
      <c r="B2648" s="75">
        <v>3.38</v>
      </c>
      <c r="C2648" s="75">
        <v>605</v>
      </c>
      <c r="D2648" s="75">
        <v>1</v>
      </c>
    </row>
    <row r="2649" spans="2:4" x14ac:dyDescent="0.3">
      <c r="B2649" s="75">
        <v>3.26</v>
      </c>
      <c r="C2649" s="75">
        <v>664</v>
      </c>
      <c r="D2649" s="75">
        <v>1</v>
      </c>
    </row>
    <row r="2650" spans="2:4" x14ac:dyDescent="0.3">
      <c r="B2650" s="75">
        <v>3.6</v>
      </c>
      <c r="C2650" s="75">
        <v>609</v>
      </c>
      <c r="D2650" s="75">
        <v>1</v>
      </c>
    </row>
    <row r="2651" spans="2:4" x14ac:dyDescent="0.3">
      <c r="B2651" s="75">
        <v>3.37</v>
      </c>
      <c r="C2651" s="75">
        <v>559</v>
      </c>
      <c r="D2651" s="75">
        <v>1</v>
      </c>
    </row>
    <row r="2652" spans="2:4" x14ac:dyDescent="0.3">
      <c r="B2652" s="75">
        <v>3.8</v>
      </c>
      <c r="C2652" s="75">
        <v>521</v>
      </c>
      <c r="D2652" s="75">
        <v>1</v>
      </c>
    </row>
    <row r="2653" spans="2:4" x14ac:dyDescent="0.3">
      <c r="B2653" s="75">
        <v>3.76</v>
      </c>
      <c r="C2653" s="75">
        <v>646</v>
      </c>
      <c r="D2653" s="75">
        <v>1</v>
      </c>
    </row>
    <row r="2654" spans="2:4" x14ac:dyDescent="0.3">
      <c r="B2654" s="75">
        <v>3.24</v>
      </c>
      <c r="C2654" s="75">
        <v>467</v>
      </c>
      <c r="D2654" s="75">
        <v>1</v>
      </c>
    </row>
    <row r="2655" spans="2:4" x14ac:dyDescent="0.3">
      <c r="B2655" s="75">
        <v>2.54</v>
      </c>
      <c r="C2655" s="75">
        <v>446</v>
      </c>
      <c r="D2655" s="75">
        <v>2</v>
      </c>
    </row>
    <row r="2656" spans="2:4" x14ac:dyDescent="0.3">
      <c r="B2656" s="75">
        <v>2.4300000000000002</v>
      </c>
      <c r="C2656" s="75">
        <v>425</v>
      </c>
      <c r="D2656" s="75">
        <v>2</v>
      </c>
    </row>
    <row r="2657" spans="2:4" x14ac:dyDescent="0.3">
      <c r="B2657" s="75">
        <v>2.2000000000000002</v>
      </c>
      <c r="C2657" s="75">
        <v>474</v>
      </c>
      <c r="D2657" s="75">
        <v>2</v>
      </c>
    </row>
    <row r="2658" spans="2:4" x14ac:dyDescent="0.3">
      <c r="B2658" s="75">
        <v>2.36</v>
      </c>
      <c r="C2658" s="75">
        <v>531</v>
      </c>
      <c r="D2658" s="75">
        <v>2</v>
      </c>
    </row>
    <row r="2659" spans="2:4" x14ac:dyDescent="0.3">
      <c r="B2659" s="75">
        <v>2.57</v>
      </c>
      <c r="C2659" s="75">
        <v>542</v>
      </c>
      <c r="D2659" s="75">
        <v>2</v>
      </c>
    </row>
    <row r="2660" spans="2:4" x14ac:dyDescent="0.3">
      <c r="B2660" s="75">
        <v>2.35</v>
      </c>
      <c r="C2660" s="75">
        <v>406</v>
      </c>
      <c r="D2660" s="75">
        <v>2</v>
      </c>
    </row>
    <row r="2661" spans="2:4" x14ac:dyDescent="0.3">
      <c r="B2661" s="75">
        <v>2.5099999999999998</v>
      </c>
      <c r="C2661" s="75">
        <v>412</v>
      </c>
      <c r="D2661" s="75">
        <v>2</v>
      </c>
    </row>
    <row r="2662" spans="2:4" x14ac:dyDescent="0.3">
      <c r="B2662" s="75">
        <v>2.5099999999999998</v>
      </c>
      <c r="C2662" s="75">
        <v>458</v>
      </c>
      <c r="D2662" s="75">
        <v>2</v>
      </c>
    </row>
    <row r="2663" spans="2:4" x14ac:dyDescent="0.3">
      <c r="B2663" s="75">
        <v>2.36</v>
      </c>
      <c r="C2663" s="75">
        <v>399</v>
      </c>
      <c r="D2663" s="75">
        <v>2</v>
      </c>
    </row>
    <row r="2664" spans="2:4" x14ac:dyDescent="0.3">
      <c r="B2664" s="75">
        <v>2.36</v>
      </c>
      <c r="C2664" s="75">
        <v>482</v>
      </c>
      <c r="D2664" s="75">
        <v>2</v>
      </c>
    </row>
    <row r="2665" spans="2:4" x14ac:dyDescent="0.3">
      <c r="B2665" s="75">
        <v>2.66</v>
      </c>
      <c r="C2665" s="75">
        <v>420</v>
      </c>
      <c r="D2665" s="75">
        <v>2</v>
      </c>
    </row>
    <row r="2666" spans="2:4" x14ac:dyDescent="0.3">
      <c r="B2666" s="75">
        <v>2.68</v>
      </c>
      <c r="C2666" s="75">
        <v>414</v>
      </c>
      <c r="D2666" s="75">
        <v>2</v>
      </c>
    </row>
    <row r="2667" spans="2:4" x14ac:dyDescent="0.3">
      <c r="B2667" s="75">
        <v>2.48</v>
      </c>
      <c r="C2667" s="75">
        <v>533</v>
      </c>
      <c r="D2667" s="75">
        <v>2</v>
      </c>
    </row>
    <row r="2668" spans="2:4" x14ac:dyDescent="0.3">
      <c r="B2668" s="75">
        <v>2.46</v>
      </c>
      <c r="C2668" s="75">
        <v>509</v>
      </c>
      <c r="D2668" s="75">
        <v>2</v>
      </c>
    </row>
    <row r="2669" spans="2:4" x14ac:dyDescent="0.3">
      <c r="B2669" s="75">
        <v>2.63</v>
      </c>
      <c r="C2669" s="75">
        <v>504</v>
      </c>
      <c r="D2669" s="75">
        <v>2</v>
      </c>
    </row>
    <row r="2670" spans="2:4" x14ac:dyDescent="0.3">
      <c r="B2670" s="75">
        <v>2.44</v>
      </c>
      <c r="C2670" s="75">
        <v>336</v>
      </c>
      <c r="D2670" s="75">
        <v>2</v>
      </c>
    </row>
    <row r="2671" spans="2:4" x14ac:dyDescent="0.3">
      <c r="B2671" s="75">
        <v>2.13</v>
      </c>
      <c r="C2671" s="75">
        <v>408</v>
      </c>
      <c r="D2671" s="75">
        <v>2</v>
      </c>
    </row>
    <row r="2672" spans="2:4" x14ac:dyDescent="0.3">
      <c r="B2672" s="75">
        <v>2.41</v>
      </c>
      <c r="C2672" s="75">
        <v>469</v>
      </c>
      <c r="D2672" s="75">
        <v>2</v>
      </c>
    </row>
    <row r="2673" spans="2:4" x14ac:dyDescent="0.3">
      <c r="B2673" s="75">
        <v>2.5499999999999998</v>
      </c>
      <c r="C2673" s="75">
        <v>538</v>
      </c>
      <c r="D2673" s="75">
        <v>2</v>
      </c>
    </row>
    <row r="2674" spans="2:4" x14ac:dyDescent="0.3">
      <c r="B2674" s="75">
        <v>2.31</v>
      </c>
      <c r="C2674" s="75">
        <v>505</v>
      </c>
      <c r="D2674" s="75">
        <v>2</v>
      </c>
    </row>
    <row r="2675" spans="2:4" x14ac:dyDescent="0.3">
      <c r="B2675" s="75">
        <v>2.41</v>
      </c>
      <c r="C2675" s="75">
        <v>489</v>
      </c>
      <c r="D2675" s="75">
        <v>2</v>
      </c>
    </row>
    <row r="2676" spans="2:4" x14ac:dyDescent="0.3">
      <c r="B2676" s="75">
        <v>2.19</v>
      </c>
      <c r="C2676" s="75">
        <v>411</v>
      </c>
      <c r="D2676" s="75">
        <v>2</v>
      </c>
    </row>
    <row r="2677" spans="2:4" x14ac:dyDescent="0.3">
      <c r="B2677" s="75">
        <v>2.35</v>
      </c>
      <c r="C2677" s="75">
        <v>321</v>
      </c>
      <c r="D2677" s="75">
        <v>2</v>
      </c>
    </row>
    <row r="2678" spans="2:4" x14ac:dyDescent="0.3">
      <c r="B2678" s="75">
        <v>2.6</v>
      </c>
      <c r="C2678" s="75">
        <v>394</v>
      </c>
      <c r="D2678" s="75">
        <v>2</v>
      </c>
    </row>
    <row r="2679" spans="2:4" x14ac:dyDescent="0.3">
      <c r="B2679" s="75">
        <v>2.5499999999999998</v>
      </c>
      <c r="C2679" s="75">
        <v>528</v>
      </c>
      <c r="D2679" s="75">
        <v>2</v>
      </c>
    </row>
    <row r="2680" spans="2:4" x14ac:dyDescent="0.3">
      <c r="B2680" s="75">
        <v>2.72</v>
      </c>
      <c r="C2680" s="75">
        <v>399</v>
      </c>
      <c r="D2680" s="75">
        <v>2</v>
      </c>
    </row>
    <row r="2681" spans="2:4" x14ac:dyDescent="0.3">
      <c r="B2681" s="75">
        <v>2.85</v>
      </c>
      <c r="C2681" s="75">
        <v>381</v>
      </c>
      <c r="D2681" s="75">
        <v>2</v>
      </c>
    </row>
    <row r="2682" spans="2:4" x14ac:dyDescent="0.3">
      <c r="B2682" s="75">
        <v>2.9</v>
      </c>
      <c r="C2682" s="75">
        <v>384</v>
      </c>
      <c r="D2682" s="75">
        <v>2</v>
      </c>
    </row>
    <row r="2683" spans="2:4" x14ac:dyDescent="0.3">
      <c r="B2683" s="75">
        <v>2.86</v>
      </c>
      <c r="C2683" s="75">
        <v>494</v>
      </c>
      <c r="D2683" s="75">
        <v>3</v>
      </c>
    </row>
    <row r="2684" spans="2:4" x14ac:dyDescent="0.3">
      <c r="B2684" s="75">
        <v>2.85</v>
      </c>
      <c r="C2684" s="75">
        <v>496</v>
      </c>
      <c r="D2684" s="75">
        <v>3</v>
      </c>
    </row>
    <row r="2685" spans="2:4" x14ac:dyDescent="0.3">
      <c r="B2685" s="75">
        <v>3.14</v>
      </c>
      <c r="C2685" s="75">
        <v>419</v>
      </c>
      <c r="D2685" s="75">
        <v>3</v>
      </c>
    </row>
    <row r="2686" spans="2:4" x14ac:dyDescent="0.3">
      <c r="B2686" s="75">
        <v>3.28</v>
      </c>
      <c r="C2686" s="75">
        <v>371</v>
      </c>
      <c r="D2686" s="75">
        <v>3</v>
      </c>
    </row>
    <row r="2687" spans="2:4" x14ac:dyDescent="0.3">
      <c r="B2687" s="75">
        <v>2.89</v>
      </c>
      <c r="C2687" s="75">
        <v>447</v>
      </c>
      <c r="D2687" s="75">
        <v>3</v>
      </c>
    </row>
    <row r="2688" spans="2:4" x14ac:dyDescent="0.3">
      <c r="B2688" s="75">
        <v>3.15</v>
      </c>
      <c r="C2688" s="75">
        <v>313</v>
      </c>
      <c r="D2688" s="75">
        <v>3</v>
      </c>
    </row>
    <row r="2689" spans="2:4" x14ac:dyDescent="0.3">
      <c r="B2689" s="75">
        <v>3.5</v>
      </c>
      <c r="C2689" s="75">
        <v>402</v>
      </c>
      <c r="D2689" s="75">
        <v>3</v>
      </c>
    </row>
    <row r="2690" spans="2:4" x14ac:dyDescent="0.3">
      <c r="B2690" s="75">
        <v>2.89</v>
      </c>
      <c r="C2690" s="75">
        <v>485</v>
      </c>
      <c r="D2690" s="75">
        <v>3</v>
      </c>
    </row>
    <row r="2691" spans="2:4" x14ac:dyDescent="0.3">
      <c r="B2691" s="75">
        <v>2.8</v>
      </c>
      <c r="C2691" s="75">
        <v>444</v>
      </c>
      <c r="D2691" s="75">
        <v>3</v>
      </c>
    </row>
    <row r="2692" spans="2:4" x14ac:dyDescent="0.3">
      <c r="B2692" s="75">
        <v>3.13</v>
      </c>
      <c r="C2692" s="75">
        <v>416</v>
      </c>
      <c r="D2692" s="75">
        <v>3</v>
      </c>
    </row>
    <row r="2693" spans="2:4" x14ac:dyDescent="0.3">
      <c r="B2693" s="75">
        <v>3.01</v>
      </c>
      <c r="C2693" s="75">
        <v>471</v>
      </c>
      <c r="D2693" s="75">
        <v>3</v>
      </c>
    </row>
    <row r="2694" spans="2:4" x14ac:dyDescent="0.3">
      <c r="B2694" s="75">
        <v>2.79</v>
      </c>
      <c r="C2694" s="75">
        <v>490</v>
      </c>
      <c r="D2694" s="75">
        <v>3</v>
      </c>
    </row>
    <row r="2695" spans="2:4" x14ac:dyDescent="0.3">
      <c r="B2695" s="75">
        <v>2.89</v>
      </c>
      <c r="C2695" s="75">
        <v>431</v>
      </c>
      <c r="D2695" s="75">
        <v>3</v>
      </c>
    </row>
    <row r="2696" spans="2:4" x14ac:dyDescent="0.3">
      <c r="B2696" s="75">
        <v>2.91</v>
      </c>
      <c r="C2696" s="75">
        <v>446</v>
      </c>
      <c r="D2696" s="75">
        <v>3</v>
      </c>
    </row>
    <row r="2697" spans="2:4" x14ac:dyDescent="0.3">
      <c r="B2697" s="75">
        <v>2.75</v>
      </c>
      <c r="C2697" s="75">
        <v>546</v>
      </c>
      <c r="D2697" s="75">
        <v>3</v>
      </c>
    </row>
    <row r="2698" spans="2:4" x14ac:dyDescent="0.3">
      <c r="B2698" s="75">
        <v>2.73</v>
      </c>
      <c r="C2698" s="75">
        <v>467</v>
      </c>
      <c r="D2698" s="75">
        <v>3</v>
      </c>
    </row>
    <row r="2699" spans="2:4" x14ac:dyDescent="0.3">
      <c r="B2699" s="75">
        <v>3.12</v>
      </c>
      <c r="C2699" s="75">
        <v>463</v>
      </c>
      <c r="D2699" s="75">
        <v>3</v>
      </c>
    </row>
    <row r="2700" spans="2:4" x14ac:dyDescent="0.3">
      <c r="B2700" s="75">
        <v>3.08</v>
      </c>
      <c r="C2700" s="75">
        <v>440</v>
      </c>
      <c r="D2700" s="75">
        <v>3</v>
      </c>
    </row>
    <row r="2701" spans="2:4" x14ac:dyDescent="0.3">
      <c r="B2701" s="75">
        <v>3.03</v>
      </c>
      <c r="C2701" s="75">
        <v>419</v>
      </c>
      <c r="D2701" s="75">
        <v>3</v>
      </c>
    </row>
    <row r="2702" spans="2:4" x14ac:dyDescent="0.3">
      <c r="B2702" s="75">
        <v>3</v>
      </c>
      <c r="C2702" s="75">
        <v>509</v>
      </c>
      <c r="D2702" s="75">
        <v>3</v>
      </c>
    </row>
    <row r="2703" spans="2:4" x14ac:dyDescent="0.3">
      <c r="B2703" s="75">
        <v>3.03</v>
      </c>
      <c r="C2703" s="75">
        <v>438</v>
      </c>
      <c r="D2703" s="75">
        <v>3</v>
      </c>
    </row>
    <row r="2704" spans="2:4" x14ac:dyDescent="0.3">
      <c r="B2704" s="75">
        <v>3.05</v>
      </c>
      <c r="C2704" s="75">
        <v>399</v>
      </c>
      <c r="D2704" s="75">
        <v>3</v>
      </c>
    </row>
    <row r="2705" spans="2:7" x14ac:dyDescent="0.3">
      <c r="B2705" s="75">
        <v>2.85</v>
      </c>
      <c r="C2705" s="75">
        <v>483</v>
      </c>
      <c r="D2705" s="75">
        <v>3</v>
      </c>
    </row>
    <row r="2706" spans="2:7" x14ac:dyDescent="0.3">
      <c r="B2706" s="75">
        <v>3.01</v>
      </c>
      <c r="C2706" s="75">
        <v>453</v>
      </c>
      <c r="D2706" s="75">
        <v>3</v>
      </c>
    </row>
    <row r="2707" spans="2:7" x14ac:dyDescent="0.3">
      <c r="B2707" s="75">
        <v>3.03</v>
      </c>
      <c r="C2707" s="75">
        <v>414</v>
      </c>
      <c r="D2707" s="75">
        <v>3</v>
      </c>
    </row>
    <row r="2708" spans="2:7" x14ac:dyDescent="0.3">
      <c r="B2708" s="75">
        <v>3.04</v>
      </c>
      <c r="C2708" s="75">
        <v>446</v>
      </c>
      <c r="D2708" s="75">
        <v>3</v>
      </c>
    </row>
    <row r="2711" spans="2:7" x14ac:dyDescent="0.3">
      <c r="B2711" s="75" t="s">
        <v>275</v>
      </c>
      <c r="C2711" s="75" t="s">
        <v>276</v>
      </c>
      <c r="D2711" s="75" t="s">
        <v>329</v>
      </c>
      <c r="E2711" s="75" t="s">
        <v>330</v>
      </c>
      <c r="F2711" s="75" t="s">
        <v>331</v>
      </c>
      <c r="G2711" s="75" t="s">
        <v>599</v>
      </c>
    </row>
    <row r="2712" spans="2:7" x14ac:dyDescent="0.3">
      <c r="B2712" s="75">
        <v>3.9</v>
      </c>
      <c r="C2712" s="75">
        <v>51</v>
      </c>
      <c r="D2712" s="75">
        <v>0.2</v>
      </c>
      <c r="E2712" s="75">
        <v>7.06</v>
      </c>
      <c r="F2712" s="75">
        <v>12.19</v>
      </c>
      <c r="G2712" s="75" t="s">
        <v>600</v>
      </c>
    </row>
    <row r="2713" spans="2:7" x14ac:dyDescent="0.3">
      <c r="B2713" s="75">
        <v>2.7</v>
      </c>
      <c r="C2713" s="75">
        <v>49</v>
      </c>
      <c r="D2713" s="75">
        <v>7.0000000000000007E-2</v>
      </c>
      <c r="E2713" s="75">
        <v>7.14</v>
      </c>
      <c r="F2713" s="75">
        <v>12.23</v>
      </c>
      <c r="G2713" s="75" t="s">
        <v>600</v>
      </c>
    </row>
    <row r="2714" spans="2:7" x14ac:dyDescent="0.3">
      <c r="B2714" s="75">
        <v>2.8</v>
      </c>
      <c r="C2714" s="75">
        <v>36</v>
      </c>
      <c r="D2714" s="75">
        <v>0.3</v>
      </c>
      <c r="E2714" s="75">
        <v>7</v>
      </c>
      <c r="F2714" s="75">
        <v>11.3</v>
      </c>
      <c r="G2714" s="75" t="s">
        <v>600</v>
      </c>
    </row>
    <row r="2715" spans="2:7" x14ac:dyDescent="0.3">
      <c r="B2715" s="75">
        <v>3.1</v>
      </c>
      <c r="C2715" s="75">
        <v>45</v>
      </c>
      <c r="D2715" s="75">
        <v>0.08</v>
      </c>
      <c r="E2715" s="75">
        <v>7.2</v>
      </c>
      <c r="F2715" s="75">
        <v>13.01</v>
      </c>
      <c r="G2715" s="75" t="s">
        <v>600</v>
      </c>
    </row>
    <row r="2716" spans="2:7" x14ac:dyDescent="0.3">
      <c r="B2716" s="75">
        <v>3.5</v>
      </c>
      <c r="C2716" s="75">
        <v>46</v>
      </c>
      <c r="D2716" s="75">
        <v>0.1</v>
      </c>
      <c r="E2716" s="75">
        <v>7.81</v>
      </c>
      <c r="F2716" s="75">
        <v>12.63</v>
      </c>
      <c r="G2716" s="75" t="s">
        <v>600</v>
      </c>
    </row>
    <row r="2717" spans="2:7" x14ac:dyDescent="0.3">
      <c r="B2717" s="75">
        <v>3.9</v>
      </c>
      <c r="C2717" s="75">
        <v>43</v>
      </c>
      <c r="D2717" s="75">
        <v>7.0000000000000007E-2</v>
      </c>
      <c r="E2717" s="75">
        <v>6.25</v>
      </c>
      <c r="F2717" s="75">
        <v>10.42</v>
      </c>
      <c r="G2717" s="75" t="s">
        <v>600</v>
      </c>
    </row>
    <row r="2718" spans="2:7" x14ac:dyDescent="0.3">
      <c r="B2718" s="75">
        <v>2.7</v>
      </c>
      <c r="C2718" s="75">
        <v>35</v>
      </c>
      <c r="D2718" s="75">
        <v>0</v>
      </c>
      <c r="E2718" s="75">
        <v>5.1100000000000003</v>
      </c>
      <c r="F2718" s="75">
        <v>9</v>
      </c>
      <c r="G2718" s="75" t="s">
        <v>600</v>
      </c>
    </row>
    <row r="2719" spans="2:7" x14ac:dyDescent="0.3">
      <c r="B2719" s="75">
        <v>5</v>
      </c>
      <c r="C2719" s="75">
        <v>47</v>
      </c>
      <c r="D2719" s="75">
        <v>7.0000000000000007E-2</v>
      </c>
      <c r="E2719" s="75">
        <v>7.06</v>
      </c>
      <c r="F2719" s="75">
        <v>6.1</v>
      </c>
      <c r="G2719" s="75" t="s">
        <v>601</v>
      </c>
    </row>
    <row r="2720" spans="2:7" x14ac:dyDescent="0.3">
      <c r="B2720" s="75">
        <v>3.4</v>
      </c>
      <c r="C2720" s="75">
        <v>32</v>
      </c>
      <c r="D2720" s="75">
        <v>0.2</v>
      </c>
      <c r="E2720" s="75">
        <v>5.82</v>
      </c>
      <c r="F2720" s="75">
        <v>4.6900000000000004</v>
      </c>
      <c r="G2720" s="75" t="s">
        <v>601</v>
      </c>
    </row>
    <row r="2721" spans="2:7" x14ac:dyDescent="0.3">
      <c r="B2721" s="75">
        <v>1.2</v>
      </c>
      <c r="C2721" s="75">
        <v>12</v>
      </c>
      <c r="D2721" s="75">
        <v>0</v>
      </c>
      <c r="E2721" s="75">
        <v>5.54</v>
      </c>
      <c r="F2721" s="75">
        <v>3.15</v>
      </c>
      <c r="G2721" s="75" t="s">
        <v>601</v>
      </c>
    </row>
    <row r="2722" spans="2:7" x14ac:dyDescent="0.3">
      <c r="B2722" s="75">
        <v>8.4</v>
      </c>
      <c r="C2722" s="75">
        <v>17</v>
      </c>
      <c r="D2722" s="75">
        <v>7.0000000000000007E-2</v>
      </c>
      <c r="E2722" s="75">
        <v>6.31</v>
      </c>
      <c r="F2722" s="75">
        <v>4.55</v>
      </c>
      <c r="G2722" s="75" t="s">
        <v>601</v>
      </c>
    </row>
    <row r="2723" spans="2:7" x14ac:dyDescent="0.3">
      <c r="B2723" s="75">
        <v>4.2</v>
      </c>
      <c r="C2723" s="75">
        <v>36</v>
      </c>
      <c r="D2723" s="75">
        <v>0.5</v>
      </c>
      <c r="E2723" s="75">
        <v>9.25</v>
      </c>
      <c r="F2723" s="75">
        <v>4.95</v>
      </c>
      <c r="G2723" s="75" t="s">
        <v>601</v>
      </c>
    </row>
    <row r="2724" spans="2:7" x14ac:dyDescent="0.3">
      <c r="B2724" s="75">
        <v>4.2</v>
      </c>
      <c r="C2724" s="75">
        <v>35</v>
      </c>
      <c r="D2724" s="75">
        <v>0.5</v>
      </c>
      <c r="E2724" s="75">
        <v>5.69</v>
      </c>
      <c r="F2724" s="75">
        <v>2.2200000000000002</v>
      </c>
      <c r="G2724" s="75" t="s">
        <v>601</v>
      </c>
    </row>
    <row r="2725" spans="2:7" x14ac:dyDescent="0.3">
      <c r="B2725" s="75">
        <v>3.9</v>
      </c>
      <c r="C2725" s="75">
        <v>41</v>
      </c>
      <c r="D2725" s="75">
        <v>0.1</v>
      </c>
      <c r="E2725" s="75">
        <v>5.63</v>
      </c>
      <c r="F2725" s="75">
        <v>2.94</v>
      </c>
      <c r="G2725" s="75" t="s">
        <v>601</v>
      </c>
    </row>
    <row r="2726" spans="2:7" x14ac:dyDescent="0.3">
      <c r="B2726" s="75">
        <v>3.9</v>
      </c>
      <c r="C2726" s="75">
        <v>36</v>
      </c>
      <c r="D2726" s="75">
        <v>7.0000000000000007E-2</v>
      </c>
      <c r="E2726" s="75">
        <v>6.19</v>
      </c>
      <c r="F2726" s="75">
        <v>2.27</v>
      </c>
      <c r="G2726" s="75" t="s">
        <v>601</v>
      </c>
    </row>
    <row r="2727" spans="2:7" x14ac:dyDescent="0.3">
      <c r="B2727" s="75">
        <v>7.3</v>
      </c>
      <c r="C2727" s="75">
        <v>32</v>
      </c>
      <c r="D2727" s="75">
        <v>0.3</v>
      </c>
      <c r="E2727" s="75">
        <v>8.02</v>
      </c>
      <c r="F2727" s="75">
        <v>12.92</v>
      </c>
      <c r="G2727" s="75" t="s">
        <v>601</v>
      </c>
    </row>
    <row r="2728" spans="2:7" x14ac:dyDescent="0.3">
      <c r="B2728" s="75">
        <v>4.4000000000000004</v>
      </c>
      <c r="C2728" s="75">
        <v>46</v>
      </c>
      <c r="D2728" s="75">
        <v>7.0000000000000007E-2</v>
      </c>
      <c r="E2728" s="75">
        <v>7.54</v>
      </c>
      <c r="F2728" s="75">
        <v>5.76</v>
      </c>
      <c r="G2728" s="75" t="s">
        <v>601</v>
      </c>
    </row>
    <row r="2729" spans="2:7" x14ac:dyDescent="0.3">
      <c r="B2729" s="75">
        <v>3</v>
      </c>
      <c r="C2729" s="75">
        <v>30</v>
      </c>
      <c r="D2729" s="75">
        <v>0</v>
      </c>
      <c r="E2729" s="75">
        <v>5.12</v>
      </c>
      <c r="F2729" s="75">
        <v>10.77</v>
      </c>
      <c r="G2729" s="75" t="s">
        <v>601</v>
      </c>
    </row>
    <row r="2730" spans="2:7" x14ac:dyDescent="0.3">
      <c r="B2730" s="75">
        <v>6.3</v>
      </c>
      <c r="C2730" s="75">
        <v>13</v>
      </c>
      <c r="D2730" s="75">
        <v>0.5</v>
      </c>
      <c r="E2730" s="75">
        <v>4.24</v>
      </c>
      <c r="F2730" s="75">
        <v>8.27</v>
      </c>
      <c r="G2730" s="75" t="s">
        <v>602</v>
      </c>
    </row>
    <row r="2731" spans="2:7" x14ac:dyDescent="0.3">
      <c r="B2731" s="75">
        <v>1.7</v>
      </c>
      <c r="C2731" s="75">
        <v>5.6</v>
      </c>
      <c r="D2731" s="75">
        <v>1</v>
      </c>
      <c r="E2731" s="75">
        <v>5.69</v>
      </c>
      <c r="F2731" s="75">
        <v>4.6399999999999997</v>
      </c>
      <c r="G2731" s="75" t="s">
        <v>602</v>
      </c>
    </row>
    <row r="2732" spans="2:7" x14ac:dyDescent="0.3">
      <c r="B2732" s="75">
        <v>7.3</v>
      </c>
      <c r="C2732" s="75">
        <v>24</v>
      </c>
      <c r="D2732" s="75">
        <v>0</v>
      </c>
      <c r="E2732" s="75">
        <v>4.34</v>
      </c>
      <c r="F2732" s="75">
        <v>2.99</v>
      </c>
      <c r="G2732" s="75" t="s">
        <v>602</v>
      </c>
    </row>
    <row r="2733" spans="2:7" x14ac:dyDescent="0.3">
      <c r="B2733" s="75">
        <v>7.8</v>
      </c>
      <c r="C2733" s="75">
        <v>18</v>
      </c>
      <c r="D2733" s="75">
        <v>0.5</v>
      </c>
      <c r="E2733" s="75">
        <v>3.92</v>
      </c>
      <c r="F2733" s="75">
        <v>6.09</v>
      </c>
      <c r="G2733" s="75" t="s">
        <v>602</v>
      </c>
    </row>
    <row r="2734" spans="2:7" x14ac:dyDescent="0.3">
      <c r="B2734" s="75">
        <v>7.8</v>
      </c>
      <c r="C2734" s="75">
        <v>25</v>
      </c>
      <c r="D2734" s="75">
        <v>0.7</v>
      </c>
      <c r="E2734" s="75">
        <v>5.39</v>
      </c>
      <c r="F2734" s="75">
        <v>6.2</v>
      </c>
      <c r="G2734" s="75" t="s">
        <v>602</v>
      </c>
    </row>
    <row r="2735" spans="2:7" x14ac:dyDescent="0.3">
      <c r="B2735" s="75">
        <v>7.8</v>
      </c>
      <c r="C2735" s="75">
        <v>26</v>
      </c>
      <c r="D2735" s="75">
        <v>1</v>
      </c>
      <c r="E2735" s="75">
        <v>5.0199999999999996</v>
      </c>
      <c r="F2735" s="75">
        <v>2.5</v>
      </c>
      <c r="G2735" s="75" t="s">
        <v>602</v>
      </c>
    </row>
    <row r="2736" spans="2:7" x14ac:dyDescent="0.3">
      <c r="B2736" s="75">
        <v>9.5</v>
      </c>
      <c r="C2736" s="75">
        <v>17</v>
      </c>
      <c r="D2736" s="75">
        <v>0.05</v>
      </c>
      <c r="E2736" s="75">
        <v>3.52</v>
      </c>
      <c r="F2736" s="75">
        <v>5.71</v>
      </c>
      <c r="G2736" s="75" t="s">
        <v>602</v>
      </c>
    </row>
    <row r="2737" spans="2:7" x14ac:dyDescent="0.3">
      <c r="B2737" s="75">
        <v>7.7</v>
      </c>
      <c r="C2737" s="75">
        <v>14</v>
      </c>
      <c r="D2737" s="75">
        <v>0.3</v>
      </c>
      <c r="E2737" s="75">
        <v>4.6500000000000004</v>
      </c>
      <c r="F2737" s="75">
        <v>8.6300000000000008</v>
      </c>
      <c r="G2737" s="75" t="s">
        <v>602</v>
      </c>
    </row>
    <row r="2738" spans="2:7" x14ac:dyDescent="0.3">
      <c r="B2738" s="75">
        <v>11</v>
      </c>
      <c r="C2738" s="75">
        <v>20</v>
      </c>
      <c r="D2738" s="75">
        <v>0.5</v>
      </c>
      <c r="E2738" s="75">
        <v>4.2699999999999996</v>
      </c>
      <c r="F2738" s="75">
        <v>8.4</v>
      </c>
      <c r="G2738" s="75" t="s">
        <v>602</v>
      </c>
    </row>
    <row r="2739" spans="2:7" x14ac:dyDescent="0.3">
      <c r="B2739" s="75">
        <v>8</v>
      </c>
      <c r="C2739" s="75">
        <v>14</v>
      </c>
      <c r="D2739" s="75">
        <v>0.3</v>
      </c>
      <c r="E2739" s="75">
        <v>4.32</v>
      </c>
      <c r="F2739" s="75">
        <v>7.87</v>
      </c>
      <c r="G2739" s="75" t="s">
        <v>602</v>
      </c>
    </row>
    <row r="2740" spans="2:7" x14ac:dyDescent="0.3">
      <c r="B2740" s="75">
        <v>8.4</v>
      </c>
      <c r="C2740" s="75">
        <v>18</v>
      </c>
      <c r="D2740" s="75">
        <v>0.2</v>
      </c>
      <c r="E2740" s="75">
        <v>4.38</v>
      </c>
      <c r="F2740" s="75">
        <v>7.98</v>
      </c>
      <c r="G2740" s="75" t="s">
        <v>602</v>
      </c>
    </row>
    <row r="2741" spans="2:7" x14ac:dyDescent="0.3">
      <c r="B2741" s="75">
        <v>10</v>
      </c>
      <c r="C2741" s="75">
        <v>18</v>
      </c>
      <c r="D2741" s="75">
        <v>0.1</v>
      </c>
      <c r="E2741" s="75">
        <v>3.06</v>
      </c>
      <c r="F2741" s="75">
        <v>7.67</v>
      </c>
      <c r="G2741" s="75" t="s">
        <v>602</v>
      </c>
    </row>
    <row r="2742" spans="2:7" x14ac:dyDescent="0.3">
      <c r="B2742" s="75">
        <v>7.3</v>
      </c>
      <c r="C2742" s="75">
        <v>15</v>
      </c>
      <c r="D2742" s="75">
        <v>0.05</v>
      </c>
      <c r="E2742" s="75">
        <v>3.76</v>
      </c>
      <c r="F2742" s="75">
        <v>6.84</v>
      </c>
      <c r="G2742" s="75" t="s">
        <v>602</v>
      </c>
    </row>
    <row r="2743" spans="2:7" x14ac:dyDescent="0.3">
      <c r="B2743" s="75">
        <v>9.5</v>
      </c>
      <c r="C2743" s="75">
        <v>22</v>
      </c>
      <c r="D2743" s="75">
        <v>0.3</v>
      </c>
      <c r="E2743" s="75">
        <v>3.98</v>
      </c>
      <c r="F2743" s="75">
        <v>5.0199999999999996</v>
      </c>
      <c r="G2743" s="75" t="s">
        <v>602</v>
      </c>
    </row>
    <row r="2744" spans="2:7" x14ac:dyDescent="0.3">
      <c r="B2744" s="75">
        <v>8.4</v>
      </c>
      <c r="C2744" s="75">
        <v>15</v>
      </c>
      <c r="D2744" s="75">
        <v>0.2</v>
      </c>
      <c r="E2744" s="75">
        <v>5.0199999999999996</v>
      </c>
      <c r="F2744" s="75">
        <v>10.119999999999999</v>
      </c>
      <c r="G2744" s="75" t="s">
        <v>602</v>
      </c>
    </row>
    <row r="2745" spans="2:7" x14ac:dyDescent="0.3">
      <c r="B2745" s="75">
        <v>8.4</v>
      </c>
      <c r="C2745" s="75">
        <v>17</v>
      </c>
      <c r="D2745" s="75">
        <v>0.2</v>
      </c>
      <c r="E2745" s="75">
        <v>4.42</v>
      </c>
      <c r="F2745" s="75">
        <v>8.25</v>
      </c>
      <c r="G2745" s="75" t="s">
        <v>602</v>
      </c>
    </row>
    <row r="2746" spans="2:7" x14ac:dyDescent="0.3">
      <c r="B2746" s="75">
        <v>9.5</v>
      </c>
      <c r="C2746" s="75">
        <v>25</v>
      </c>
      <c r="D2746" s="75">
        <v>0.5</v>
      </c>
      <c r="E2746" s="75">
        <v>4.4400000000000004</v>
      </c>
      <c r="F2746" s="75">
        <v>5.95</v>
      </c>
      <c r="G2746" s="75" t="s">
        <v>602</v>
      </c>
    </row>
    <row r="2747" spans="2:7" x14ac:dyDescent="0.3">
      <c r="B2747" s="75">
        <v>7.2</v>
      </c>
      <c r="C2747" s="75">
        <v>22</v>
      </c>
      <c r="D2747" s="75">
        <v>1</v>
      </c>
      <c r="E2747" s="75">
        <v>4.7</v>
      </c>
      <c r="F2747" s="75">
        <v>3.49</v>
      </c>
      <c r="G2747" s="75" t="s">
        <v>602</v>
      </c>
    </row>
    <row r="2748" spans="2:7" x14ac:dyDescent="0.3">
      <c r="B2748" s="75">
        <v>4</v>
      </c>
      <c r="C2748" s="75">
        <v>12</v>
      </c>
      <c r="D2748" s="75">
        <v>0.5</v>
      </c>
      <c r="E2748" s="75">
        <v>5.71</v>
      </c>
      <c r="F2748" s="75">
        <v>6.32</v>
      </c>
      <c r="G2748" s="75" t="s">
        <v>602</v>
      </c>
    </row>
    <row r="2749" spans="2:7" x14ac:dyDescent="0.3">
      <c r="B2749" s="75">
        <v>6.7</v>
      </c>
      <c r="C2749" s="75">
        <v>52</v>
      </c>
      <c r="D2749" s="75">
        <v>0.5</v>
      </c>
      <c r="E2749" s="75">
        <v>4.8</v>
      </c>
      <c r="F2749" s="75">
        <v>3.2</v>
      </c>
      <c r="G2749" s="75" t="s">
        <v>602</v>
      </c>
    </row>
    <row r="2750" spans="2:7" x14ac:dyDescent="0.3">
      <c r="B2750" s="75">
        <v>9</v>
      </c>
      <c r="C2750" s="75">
        <v>27</v>
      </c>
      <c r="D2750" s="75">
        <v>0.3</v>
      </c>
      <c r="E2750" s="75">
        <v>3.69</v>
      </c>
      <c r="F2750" s="75">
        <v>3.3</v>
      </c>
      <c r="G2750" s="75" t="s">
        <v>602</v>
      </c>
    </row>
    <row r="2751" spans="2:7" x14ac:dyDescent="0.3">
      <c r="B2751" s="75">
        <v>7.8</v>
      </c>
      <c r="C2751" s="75">
        <v>29</v>
      </c>
      <c r="D2751" s="75">
        <v>1.5</v>
      </c>
      <c r="E2751" s="75">
        <v>6.72</v>
      </c>
      <c r="F2751" s="75">
        <v>5.75</v>
      </c>
      <c r="G2751" s="75" t="s">
        <v>602</v>
      </c>
    </row>
    <row r="2752" spans="2:7" x14ac:dyDescent="0.3">
      <c r="B2752" s="75">
        <v>4.5</v>
      </c>
      <c r="C2752" s="75">
        <v>41</v>
      </c>
      <c r="D2752" s="75">
        <v>0.5</v>
      </c>
      <c r="E2752" s="75">
        <v>3.33</v>
      </c>
      <c r="F2752" s="75">
        <v>2.27</v>
      </c>
      <c r="G2752" s="75" t="s">
        <v>602</v>
      </c>
    </row>
    <row r="2753" spans="2:7" x14ac:dyDescent="0.3">
      <c r="B2753" s="75">
        <v>6.2</v>
      </c>
      <c r="C2753" s="75">
        <v>34</v>
      </c>
      <c r="D2753" s="75">
        <v>0.7</v>
      </c>
      <c r="E2753" s="75">
        <v>7.56</v>
      </c>
      <c r="F2753" s="75">
        <v>6.93</v>
      </c>
      <c r="G2753" s="75" t="s">
        <v>602</v>
      </c>
    </row>
    <row r="2754" spans="2:7" x14ac:dyDescent="0.3">
      <c r="B2754" s="75">
        <v>5.6</v>
      </c>
      <c r="C2754" s="75">
        <v>20</v>
      </c>
      <c r="D2754" s="75">
        <v>0.5</v>
      </c>
      <c r="E2754" s="75">
        <v>5.07</v>
      </c>
      <c r="F2754" s="75">
        <v>6.7</v>
      </c>
      <c r="G2754" s="75" t="s">
        <v>602</v>
      </c>
    </row>
    <row r="2755" spans="2:7" x14ac:dyDescent="0.3">
      <c r="B2755" s="75">
        <v>9</v>
      </c>
      <c r="C2755" s="75">
        <v>17</v>
      </c>
      <c r="D2755" s="75">
        <v>0.2</v>
      </c>
      <c r="E2755" s="75">
        <v>4.3899999999999997</v>
      </c>
      <c r="F2755" s="75">
        <v>8.33</v>
      </c>
      <c r="G2755" s="75" t="s">
        <v>602</v>
      </c>
    </row>
    <row r="2756" spans="2:7" x14ac:dyDescent="0.3">
      <c r="B2756" s="75">
        <v>8.4</v>
      </c>
      <c r="C2756" s="75">
        <v>20</v>
      </c>
      <c r="D2756" s="75">
        <v>0.1</v>
      </c>
      <c r="E2756" s="75">
        <v>3.74</v>
      </c>
      <c r="F2756" s="75">
        <v>3.77</v>
      </c>
      <c r="G2756" s="75" t="s">
        <v>602</v>
      </c>
    </row>
    <row r="2757" spans="2:7" x14ac:dyDescent="0.3">
      <c r="B2757" s="75">
        <v>9.5</v>
      </c>
      <c r="C2757" s="75">
        <v>19</v>
      </c>
      <c r="D2757" s="75">
        <v>0.5</v>
      </c>
      <c r="E2757" s="75">
        <v>3.72</v>
      </c>
      <c r="F2757" s="75">
        <v>7.37</v>
      </c>
      <c r="G2757" s="75" t="s">
        <v>602</v>
      </c>
    </row>
    <row r="2758" spans="2:7" x14ac:dyDescent="0.3">
      <c r="B2758" s="75">
        <v>9</v>
      </c>
      <c r="C2758" s="75">
        <v>20</v>
      </c>
      <c r="D2758" s="75">
        <v>0.5</v>
      </c>
      <c r="E2758" s="75">
        <v>5.97</v>
      </c>
      <c r="F2758" s="75">
        <v>11.17</v>
      </c>
      <c r="G2758" s="75" t="s">
        <v>602</v>
      </c>
    </row>
    <row r="2759" spans="2:7" x14ac:dyDescent="0.3">
      <c r="B2759" s="75">
        <v>6.2</v>
      </c>
      <c r="C2759" s="75">
        <v>16</v>
      </c>
      <c r="D2759" s="75">
        <v>0.05</v>
      </c>
      <c r="E2759" s="75">
        <v>4.2300000000000004</v>
      </c>
      <c r="F2759" s="75">
        <v>4.18</v>
      </c>
      <c r="G2759" s="75" t="s">
        <v>602</v>
      </c>
    </row>
    <row r="2760" spans="2:7" x14ac:dyDescent="0.3">
      <c r="B2760" s="75">
        <v>7.3</v>
      </c>
      <c r="C2760" s="75">
        <v>20</v>
      </c>
      <c r="D2760" s="75">
        <v>0.5</v>
      </c>
      <c r="E2760" s="75">
        <v>4.3899999999999997</v>
      </c>
      <c r="F2760" s="75">
        <v>3.5</v>
      </c>
      <c r="G2760" s="75" t="s">
        <v>602</v>
      </c>
    </row>
    <row r="2761" spans="2:7" x14ac:dyDescent="0.3">
      <c r="B2761" s="75">
        <v>3.6</v>
      </c>
      <c r="C2761" s="75">
        <v>15</v>
      </c>
      <c r="D2761" s="75">
        <v>0.7</v>
      </c>
      <c r="E2761" s="75">
        <v>7</v>
      </c>
      <c r="F2761" s="75">
        <v>4.82</v>
      </c>
      <c r="G2761" s="75" t="s">
        <v>602</v>
      </c>
    </row>
    <row r="2762" spans="2:7" x14ac:dyDescent="0.3">
      <c r="B2762" s="75">
        <v>6.2</v>
      </c>
      <c r="C2762" s="75">
        <v>34</v>
      </c>
      <c r="D2762" s="75">
        <v>7.0000000000000007E-2</v>
      </c>
      <c r="E2762" s="75">
        <v>4.84</v>
      </c>
      <c r="F2762" s="75">
        <v>2.37</v>
      </c>
      <c r="G2762" s="75" t="s">
        <v>602</v>
      </c>
    </row>
    <row r="2763" spans="2:7" x14ac:dyDescent="0.3">
      <c r="B2763" s="75">
        <v>7.3</v>
      </c>
      <c r="C2763" s="75">
        <v>22</v>
      </c>
      <c r="D2763" s="75">
        <v>0</v>
      </c>
      <c r="E2763" s="75">
        <v>4.13</v>
      </c>
      <c r="F2763" s="75">
        <v>2.7</v>
      </c>
      <c r="G2763" s="75" t="s">
        <v>602</v>
      </c>
    </row>
    <row r="2764" spans="2:7" x14ac:dyDescent="0.3">
      <c r="B2764" s="75">
        <v>4.0999999999999996</v>
      </c>
      <c r="C2764" s="75">
        <v>29</v>
      </c>
      <c r="D2764" s="75">
        <v>0.7</v>
      </c>
      <c r="E2764" s="75">
        <v>5.78</v>
      </c>
      <c r="F2764" s="75">
        <v>7.76</v>
      </c>
      <c r="G2764" s="75" t="s">
        <v>602</v>
      </c>
    </row>
    <row r="2765" spans="2:7" x14ac:dyDescent="0.3">
      <c r="B2765" s="75">
        <v>5.4</v>
      </c>
      <c r="C2765" s="75">
        <v>29</v>
      </c>
      <c r="D2765" s="75">
        <v>0.2</v>
      </c>
      <c r="E2765" s="75">
        <v>4.6399999999999997</v>
      </c>
      <c r="F2765" s="75">
        <v>2.65</v>
      </c>
      <c r="G2765" s="75" t="s">
        <v>602</v>
      </c>
    </row>
    <row r="2766" spans="2:7" x14ac:dyDescent="0.3">
      <c r="B2766" s="75">
        <v>5</v>
      </c>
      <c r="C2766" s="75">
        <v>34</v>
      </c>
      <c r="D2766" s="75">
        <v>0.7</v>
      </c>
      <c r="E2766" s="75">
        <v>4.21</v>
      </c>
      <c r="F2766" s="75">
        <v>6.5</v>
      </c>
      <c r="G2766" s="75" t="s">
        <v>602</v>
      </c>
    </row>
    <row r="2767" spans="2:7" x14ac:dyDescent="0.3">
      <c r="B2767" s="75">
        <v>6.2</v>
      </c>
      <c r="C2767" s="75">
        <v>27</v>
      </c>
      <c r="D2767" s="75">
        <v>0.3</v>
      </c>
      <c r="E2767" s="75">
        <v>3.97</v>
      </c>
      <c r="F2767" s="75">
        <v>2.97</v>
      </c>
      <c r="G2767" s="75" t="s">
        <v>602</v>
      </c>
    </row>
    <row r="2770" spans="2:6" x14ac:dyDescent="0.3">
      <c r="B2770" s="75" t="s">
        <v>605</v>
      </c>
      <c r="C2770" s="75" t="s">
        <v>606</v>
      </c>
      <c r="D2770" s="75" t="s">
        <v>607</v>
      </c>
      <c r="E2770" s="75" t="s">
        <v>608</v>
      </c>
      <c r="F2770" s="75" t="s">
        <v>609</v>
      </c>
    </row>
    <row r="2771" spans="2:6" x14ac:dyDescent="0.3">
      <c r="B2771" s="75">
        <v>5700</v>
      </c>
      <c r="C2771" s="75">
        <v>12.8</v>
      </c>
      <c r="D2771" s="75">
        <v>2500</v>
      </c>
      <c r="E2771" s="75">
        <v>270</v>
      </c>
      <c r="F2771" s="75">
        <v>25000</v>
      </c>
    </row>
    <row r="2772" spans="2:6" x14ac:dyDescent="0.3">
      <c r="B2772" s="75">
        <v>1000</v>
      </c>
      <c r="C2772" s="75">
        <v>10.9</v>
      </c>
      <c r="D2772" s="75">
        <v>600</v>
      </c>
      <c r="E2772" s="75">
        <v>10</v>
      </c>
      <c r="F2772" s="75">
        <v>10000</v>
      </c>
    </row>
    <row r="2773" spans="2:6" x14ac:dyDescent="0.3">
      <c r="B2773" s="75">
        <v>3400</v>
      </c>
      <c r="C2773" s="75">
        <v>8.8000000000000007</v>
      </c>
      <c r="D2773" s="75">
        <v>1000</v>
      </c>
      <c r="E2773" s="75">
        <v>10</v>
      </c>
      <c r="F2773" s="75">
        <v>9000</v>
      </c>
    </row>
    <row r="2774" spans="2:6" x14ac:dyDescent="0.3">
      <c r="B2774" s="75">
        <v>3800</v>
      </c>
      <c r="C2774" s="75">
        <v>13.6</v>
      </c>
      <c r="D2774" s="75">
        <v>1700</v>
      </c>
      <c r="E2774" s="75">
        <v>140</v>
      </c>
      <c r="F2774" s="75">
        <v>25000</v>
      </c>
    </row>
    <row r="2775" spans="2:6" x14ac:dyDescent="0.3">
      <c r="B2775" s="75">
        <v>4000</v>
      </c>
      <c r="C2775" s="75">
        <v>12.8</v>
      </c>
      <c r="D2775" s="75">
        <v>1600</v>
      </c>
      <c r="E2775" s="75">
        <v>140</v>
      </c>
      <c r="F2775" s="75">
        <v>25000</v>
      </c>
    </row>
    <row r="2776" spans="2:6" x14ac:dyDescent="0.3">
      <c r="B2776" s="75">
        <v>8200</v>
      </c>
      <c r="C2776" s="75">
        <v>8.3000000000000007</v>
      </c>
      <c r="D2776" s="75">
        <v>2600</v>
      </c>
      <c r="E2776" s="75">
        <v>60</v>
      </c>
      <c r="F2776" s="75">
        <v>12000</v>
      </c>
    </row>
    <row r="2777" spans="2:6" x14ac:dyDescent="0.3">
      <c r="B2777" s="75">
        <v>1200</v>
      </c>
      <c r="C2777" s="75">
        <v>11.4</v>
      </c>
      <c r="D2777" s="75">
        <v>400</v>
      </c>
      <c r="E2777" s="75">
        <v>10</v>
      </c>
      <c r="F2777" s="75">
        <v>16000</v>
      </c>
    </row>
    <row r="2778" spans="2:6" x14ac:dyDescent="0.3">
      <c r="B2778" s="75">
        <v>9100</v>
      </c>
      <c r="C2778" s="75">
        <v>11.5</v>
      </c>
      <c r="D2778" s="75">
        <v>3300</v>
      </c>
      <c r="E2778" s="75">
        <v>60</v>
      </c>
      <c r="F2778" s="75">
        <v>14000</v>
      </c>
    </row>
    <row r="2779" spans="2:6" x14ac:dyDescent="0.3">
      <c r="B2779" s="75">
        <v>9900</v>
      </c>
      <c r="C2779" s="75">
        <v>12.5</v>
      </c>
      <c r="D2779" s="75">
        <v>3400</v>
      </c>
      <c r="E2779" s="75">
        <v>180</v>
      </c>
      <c r="F2779" s="75">
        <v>18000</v>
      </c>
    </row>
    <row r="2780" spans="2:6" x14ac:dyDescent="0.3">
      <c r="B2780" s="75">
        <v>9600</v>
      </c>
      <c r="C2780" s="75">
        <v>13.7</v>
      </c>
      <c r="D2780" s="75">
        <v>3600</v>
      </c>
      <c r="E2780" s="75">
        <v>390</v>
      </c>
      <c r="F2780" s="75">
        <v>25000</v>
      </c>
    </row>
    <row r="2781" spans="2:6" x14ac:dyDescent="0.3">
      <c r="B2781" s="75">
        <v>9600</v>
      </c>
      <c r="C2781" s="75">
        <v>9.6</v>
      </c>
      <c r="D2781" s="75">
        <v>3300</v>
      </c>
      <c r="E2781" s="75">
        <v>80</v>
      </c>
      <c r="F2781" s="75">
        <v>12000</v>
      </c>
    </row>
    <row r="2782" spans="2:6" x14ac:dyDescent="0.3">
      <c r="B2782" s="75">
        <v>9400</v>
      </c>
      <c r="C2782" s="75">
        <v>11.4</v>
      </c>
      <c r="D2782" s="75">
        <v>4000</v>
      </c>
      <c r="E2782" s="75">
        <v>100</v>
      </c>
      <c r="F2782" s="75">
        <v>13000</v>
      </c>
    </row>
    <row r="2785" spans="2:6" x14ac:dyDescent="0.3">
      <c r="B2785" s="75" t="s">
        <v>612</v>
      </c>
      <c r="C2785" s="75" t="s">
        <v>613</v>
      </c>
      <c r="D2785" s="75" t="s">
        <v>614</v>
      </c>
      <c r="E2785" s="75" t="s">
        <v>354</v>
      </c>
      <c r="F2785" s="75" t="s">
        <v>29</v>
      </c>
    </row>
    <row r="2786" spans="2:6" x14ac:dyDescent="0.3">
      <c r="B2786" s="75">
        <v>9.33</v>
      </c>
      <c r="C2786" s="75">
        <v>19.14</v>
      </c>
      <c r="D2786" s="75" t="s">
        <v>363</v>
      </c>
      <c r="E2786" s="75">
        <v>1</v>
      </c>
      <c r="F2786" s="75">
        <v>1</v>
      </c>
    </row>
    <row r="2787" spans="2:6" x14ac:dyDescent="0.3">
      <c r="B2787" s="75">
        <v>8.74</v>
      </c>
      <c r="C2787" s="75">
        <v>19.55</v>
      </c>
      <c r="D2787" s="75" t="s">
        <v>363</v>
      </c>
      <c r="E2787" s="75">
        <v>1</v>
      </c>
      <c r="F2787" s="75">
        <v>2</v>
      </c>
    </row>
    <row r="2788" spans="2:6" x14ac:dyDescent="0.3">
      <c r="B2788" s="75">
        <v>9.31</v>
      </c>
      <c r="C2788" s="75">
        <v>19.239999999999998</v>
      </c>
      <c r="D2788" s="75" t="s">
        <v>363</v>
      </c>
      <c r="E2788" s="75">
        <v>1</v>
      </c>
      <c r="F2788" s="75">
        <v>3</v>
      </c>
    </row>
    <row r="2789" spans="2:6" x14ac:dyDescent="0.3">
      <c r="B2789" s="75">
        <v>8.27</v>
      </c>
      <c r="C2789" s="75">
        <v>16.37</v>
      </c>
      <c r="D2789" s="75" t="s">
        <v>363</v>
      </c>
      <c r="E2789" s="75">
        <v>1</v>
      </c>
      <c r="F2789" s="75">
        <v>4</v>
      </c>
    </row>
    <row r="2790" spans="2:6" x14ac:dyDescent="0.3">
      <c r="B2790" s="75">
        <v>10.220000000000001</v>
      </c>
      <c r="C2790" s="75">
        <v>25</v>
      </c>
      <c r="D2790" s="75" t="s">
        <v>363</v>
      </c>
      <c r="E2790" s="75">
        <v>2</v>
      </c>
      <c r="F2790" s="75">
        <v>1</v>
      </c>
    </row>
    <row r="2791" spans="2:6" x14ac:dyDescent="0.3">
      <c r="B2791" s="75">
        <v>10.130000000000001</v>
      </c>
      <c r="C2791" s="75">
        <v>25.32</v>
      </c>
      <c r="D2791" s="75" t="s">
        <v>363</v>
      </c>
      <c r="E2791" s="75">
        <v>2</v>
      </c>
      <c r="F2791" s="75">
        <v>2</v>
      </c>
    </row>
    <row r="2792" spans="2:6" x14ac:dyDescent="0.3">
      <c r="B2792" s="75">
        <v>10.42</v>
      </c>
      <c r="C2792" s="75">
        <v>27.12</v>
      </c>
      <c r="D2792" s="75" t="s">
        <v>363</v>
      </c>
      <c r="E2792" s="75">
        <v>2</v>
      </c>
      <c r="F2792" s="75">
        <v>3</v>
      </c>
    </row>
    <row r="2793" spans="2:6" x14ac:dyDescent="0.3">
      <c r="B2793" s="75">
        <v>10.62</v>
      </c>
      <c r="C2793" s="75">
        <v>26.28</v>
      </c>
      <c r="D2793" s="75" t="s">
        <v>363</v>
      </c>
      <c r="E2793" s="75">
        <v>2</v>
      </c>
      <c r="F2793" s="75">
        <v>4</v>
      </c>
    </row>
    <row r="2794" spans="2:6" x14ac:dyDescent="0.3">
      <c r="B2794" s="75">
        <v>15.25</v>
      </c>
      <c r="C2794" s="75">
        <v>38.89</v>
      </c>
      <c r="D2794" s="75" t="s">
        <v>363</v>
      </c>
      <c r="E2794" s="75">
        <v>3</v>
      </c>
      <c r="F2794" s="75">
        <v>1</v>
      </c>
    </row>
    <row r="2795" spans="2:6" x14ac:dyDescent="0.3">
      <c r="B2795" s="75">
        <v>16.22</v>
      </c>
      <c r="C2795" s="75">
        <v>36.67</v>
      </c>
      <c r="D2795" s="75" t="s">
        <v>363</v>
      </c>
      <c r="E2795" s="75">
        <v>3</v>
      </c>
      <c r="F2795" s="75">
        <v>2</v>
      </c>
    </row>
    <row r="2796" spans="2:6" x14ac:dyDescent="0.3">
      <c r="B2796" s="75">
        <v>17.239999999999998</v>
      </c>
      <c r="C2796" s="75">
        <v>40.74</v>
      </c>
      <c r="D2796" s="75" t="s">
        <v>363</v>
      </c>
      <c r="E2796" s="75">
        <v>3</v>
      </c>
      <c r="F2796" s="75">
        <v>3</v>
      </c>
    </row>
    <row r="2797" spans="2:6" x14ac:dyDescent="0.3">
      <c r="B2797" s="75">
        <v>12.77</v>
      </c>
      <c r="C2797" s="75">
        <v>67.5</v>
      </c>
      <c r="D2797" s="75" t="s">
        <v>363</v>
      </c>
      <c r="E2797" s="75">
        <v>3</v>
      </c>
      <c r="F2797" s="75">
        <v>4</v>
      </c>
    </row>
    <row r="2798" spans="2:6" x14ac:dyDescent="0.3">
      <c r="B2798" s="75">
        <v>12.07</v>
      </c>
      <c r="C2798" s="75">
        <v>33.03</v>
      </c>
      <c r="D2798" s="75" t="s">
        <v>364</v>
      </c>
      <c r="E2798" s="75">
        <v>1</v>
      </c>
      <c r="F2798" s="75">
        <v>1</v>
      </c>
    </row>
    <row r="2799" spans="2:6" x14ac:dyDescent="0.3">
      <c r="B2799" s="75">
        <v>11.03</v>
      </c>
      <c r="C2799" s="75">
        <v>32.369999999999997</v>
      </c>
      <c r="D2799" s="75" t="s">
        <v>364</v>
      </c>
      <c r="E2799" s="75">
        <v>1</v>
      </c>
      <c r="F2799" s="75">
        <v>2</v>
      </c>
    </row>
    <row r="2800" spans="2:6" x14ac:dyDescent="0.3">
      <c r="B2800" s="75">
        <v>12.48</v>
      </c>
      <c r="C2800" s="75">
        <v>31.31</v>
      </c>
      <c r="D2800" s="75" t="s">
        <v>364</v>
      </c>
      <c r="E2800" s="75">
        <v>1</v>
      </c>
      <c r="F2800" s="75">
        <v>3</v>
      </c>
    </row>
    <row r="2801" spans="2:6" x14ac:dyDescent="0.3">
      <c r="B2801" s="75">
        <v>12.12</v>
      </c>
      <c r="C2801" s="75">
        <v>33.33</v>
      </c>
      <c r="D2801" s="75" t="s">
        <v>364</v>
      </c>
      <c r="E2801" s="75">
        <v>1</v>
      </c>
      <c r="F2801" s="75">
        <v>4</v>
      </c>
    </row>
    <row r="2802" spans="2:6" x14ac:dyDescent="0.3">
      <c r="B2802" s="75">
        <v>15.38</v>
      </c>
      <c r="C2802" s="75">
        <v>40</v>
      </c>
      <c r="D2802" s="75" t="s">
        <v>364</v>
      </c>
      <c r="E2802" s="75">
        <v>2</v>
      </c>
      <c r="F2802" s="75">
        <v>1</v>
      </c>
    </row>
    <row r="2803" spans="2:6" x14ac:dyDescent="0.3">
      <c r="B2803" s="75">
        <v>14.21</v>
      </c>
      <c r="C2803" s="75">
        <v>40.479999999999997</v>
      </c>
      <c r="D2803" s="75" t="s">
        <v>364</v>
      </c>
      <c r="E2803" s="75">
        <v>2</v>
      </c>
      <c r="F2803" s="75">
        <v>2</v>
      </c>
    </row>
    <row r="2804" spans="2:6" x14ac:dyDescent="0.3">
      <c r="B2804" s="75">
        <v>9.69</v>
      </c>
      <c r="C2804" s="75">
        <v>33.9</v>
      </c>
      <c r="D2804" s="75" t="s">
        <v>364</v>
      </c>
      <c r="E2804" s="75">
        <v>2</v>
      </c>
      <c r="F2804" s="75">
        <v>3</v>
      </c>
    </row>
    <row r="2805" spans="2:6" x14ac:dyDescent="0.3">
      <c r="B2805" s="75">
        <v>14.35</v>
      </c>
      <c r="C2805" s="75">
        <v>40.15</v>
      </c>
      <c r="D2805" s="75" t="s">
        <v>364</v>
      </c>
      <c r="E2805" s="75">
        <v>2</v>
      </c>
      <c r="F2805" s="75">
        <v>4</v>
      </c>
    </row>
    <row r="2806" spans="2:6" x14ac:dyDescent="0.3">
      <c r="B2806" s="75">
        <v>38.71</v>
      </c>
      <c r="C2806" s="75">
        <v>77.14</v>
      </c>
      <c r="D2806" s="75" t="s">
        <v>364</v>
      </c>
      <c r="E2806" s="75">
        <v>3</v>
      </c>
      <c r="F2806" s="75">
        <v>1</v>
      </c>
    </row>
    <row r="2807" spans="2:6" x14ac:dyDescent="0.3">
      <c r="B2807" s="75">
        <v>44.74</v>
      </c>
      <c r="C2807" s="75">
        <v>78.569999999999993</v>
      </c>
      <c r="D2807" s="75" t="s">
        <v>364</v>
      </c>
      <c r="E2807" s="75">
        <v>3</v>
      </c>
      <c r="F2807" s="75">
        <v>2</v>
      </c>
    </row>
    <row r="2808" spans="2:6" x14ac:dyDescent="0.3">
      <c r="B2808" s="75">
        <v>36.67</v>
      </c>
      <c r="C2808" s="75">
        <v>71.430000000000007</v>
      </c>
      <c r="D2808" s="75" t="s">
        <v>364</v>
      </c>
      <c r="E2808" s="75">
        <v>3</v>
      </c>
      <c r="F2808" s="75">
        <v>3</v>
      </c>
    </row>
    <row r="2809" spans="2:6" x14ac:dyDescent="0.3">
      <c r="B2809" s="75">
        <v>37.21</v>
      </c>
      <c r="C2809" s="75">
        <v>45</v>
      </c>
      <c r="D2809" s="75" t="s">
        <v>364</v>
      </c>
      <c r="E2809" s="75">
        <v>3</v>
      </c>
      <c r="F2809" s="75">
        <v>4</v>
      </c>
    </row>
    <row r="2810" spans="2:6" x14ac:dyDescent="0.3">
      <c r="B2810" s="75">
        <v>8.73</v>
      </c>
      <c r="C2810" s="75">
        <v>23.27</v>
      </c>
      <c r="D2810" s="75" t="s">
        <v>365</v>
      </c>
      <c r="E2810" s="75">
        <v>1</v>
      </c>
      <c r="F2810" s="75">
        <v>1</v>
      </c>
    </row>
    <row r="2811" spans="2:6" x14ac:dyDescent="0.3">
      <c r="B2811" s="75">
        <v>7.94</v>
      </c>
      <c r="C2811" s="75">
        <v>20.87</v>
      </c>
      <c r="D2811" s="75" t="s">
        <v>365</v>
      </c>
      <c r="E2811" s="75">
        <v>1</v>
      </c>
      <c r="F2811" s="75">
        <v>2</v>
      </c>
    </row>
    <row r="2812" spans="2:6" x14ac:dyDescent="0.3">
      <c r="B2812" s="75">
        <v>8.3699999999999992</v>
      </c>
      <c r="C2812" s="75">
        <v>22.16</v>
      </c>
      <c r="D2812" s="75" t="s">
        <v>365</v>
      </c>
      <c r="E2812" s="75">
        <v>1</v>
      </c>
      <c r="F2812" s="75">
        <v>3</v>
      </c>
    </row>
    <row r="2813" spans="2:6" x14ac:dyDescent="0.3">
      <c r="B2813" s="75">
        <v>7.86</v>
      </c>
      <c r="C2813" s="75">
        <v>21.78</v>
      </c>
      <c r="D2813" s="75" t="s">
        <v>365</v>
      </c>
      <c r="E2813" s="75">
        <v>1</v>
      </c>
      <c r="F2813" s="75">
        <v>4</v>
      </c>
    </row>
    <row r="2814" spans="2:6" x14ac:dyDescent="0.3">
      <c r="B2814" s="75">
        <v>8.4499999999999993</v>
      </c>
      <c r="C2814" s="75">
        <v>26.32</v>
      </c>
      <c r="D2814" s="75" t="s">
        <v>365</v>
      </c>
      <c r="E2814" s="75">
        <v>2</v>
      </c>
      <c r="F2814" s="75">
        <v>1</v>
      </c>
    </row>
    <row r="2815" spans="2:6" x14ac:dyDescent="0.3">
      <c r="B2815" s="75">
        <v>6.79</v>
      </c>
      <c r="C2815" s="75">
        <v>22.73</v>
      </c>
      <c r="D2815" s="75" t="s">
        <v>365</v>
      </c>
      <c r="E2815" s="75">
        <v>2</v>
      </c>
      <c r="F2815" s="75">
        <v>2</v>
      </c>
    </row>
    <row r="2816" spans="2:6" x14ac:dyDescent="0.3">
      <c r="B2816" s="75">
        <v>8.34</v>
      </c>
      <c r="C2816" s="75">
        <v>26.67</v>
      </c>
      <c r="D2816" s="75" t="s">
        <v>365</v>
      </c>
      <c r="E2816" s="75">
        <v>2</v>
      </c>
      <c r="F2816" s="75">
        <v>3</v>
      </c>
    </row>
    <row r="2817" spans="2:6" x14ac:dyDescent="0.3">
      <c r="B2817" s="75">
        <v>7.54</v>
      </c>
      <c r="C2817" s="75">
        <v>24.87</v>
      </c>
      <c r="D2817" s="75" t="s">
        <v>365</v>
      </c>
      <c r="E2817" s="75">
        <v>2</v>
      </c>
      <c r="F2817" s="75">
        <v>4</v>
      </c>
    </row>
    <row r="2818" spans="2:6" x14ac:dyDescent="0.3">
      <c r="B2818" s="75">
        <v>14.04</v>
      </c>
      <c r="C2818" s="75">
        <v>44.44</v>
      </c>
      <c r="D2818" s="75" t="s">
        <v>365</v>
      </c>
      <c r="E2818" s="75">
        <v>3</v>
      </c>
      <c r="F2818" s="75">
        <v>1</v>
      </c>
    </row>
    <row r="2819" spans="2:6" x14ac:dyDescent="0.3">
      <c r="B2819" s="75">
        <v>13.51</v>
      </c>
      <c r="C2819" s="75">
        <v>37.93</v>
      </c>
      <c r="D2819" s="75" t="s">
        <v>365</v>
      </c>
      <c r="E2819" s="75">
        <v>3</v>
      </c>
      <c r="F2819" s="75">
        <v>2</v>
      </c>
    </row>
    <row r="2820" spans="2:6" x14ac:dyDescent="0.3">
      <c r="B2820" s="75">
        <v>13.33</v>
      </c>
      <c r="C2820" s="75">
        <v>37.93</v>
      </c>
      <c r="D2820" s="75" t="s">
        <v>365</v>
      </c>
      <c r="E2820" s="75">
        <v>3</v>
      </c>
      <c r="F2820" s="75">
        <v>3</v>
      </c>
    </row>
    <row r="2821" spans="2:6" x14ac:dyDescent="0.3">
      <c r="B2821" s="75">
        <v>12.77</v>
      </c>
      <c r="C2821" s="75">
        <v>60.87</v>
      </c>
      <c r="D2821" s="75" t="s">
        <v>365</v>
      </c>
      <c r="E2821" s="75">
        <v>3</v>
      </c>
      <c r="F2821" s="75">
        <v>4</v>
      </c>
    </row>
    <row r="2824" spans="2:6" x14ac:dyDescent="0.3">
      <c r="B2824" s="75" t="s">
        <v>680</v>
      </c>
      <c r="C2824" s="75" t="s">
        <v>681</v>
      </c>
      <c r="D2824" s="75" t="s">
        <v>682</v>
      </c>
      <c r="E2824" s="75" t="s">
        <v>683</v>
      </c>
      <c r="F2824" s="75" t="s">
        <v>614</v>
      </c>
    </row>
    <row r="2825" spans="2:6" x14ac:dyDescent="0.3">
      <c r="B2825" s="75">
        <v>50</v>
      </c>
      <c r="C2825" s="75">
        <v>33</v>
      </c>
      <c r="D2825" s="75">
        <v>14</v>
      </c>
      <c r="E2825" s="75">
        <v>2</v>
      </c>
      <c r="F2825" s="75" t="s">
        <v>261</v>
      </c>
    </row>
    <row r="2826" spans="2:6" x14ac:dyDescent="0.3">
      <c r="B2826" s="75">
        <v>64</v>
      </c>
      <c r="C2826" s="75">
        <v>28</v>
      </c>
      <c r="D2826" s="75">
        <v>56</v>
      </c>
      <c r="E2826" s="75">
        <v>22</v>
      </c>
      <c r="F2826" s="75" t="s">
        <v>684</v>
      </c>
    </row>
    <row r="2827" spans="2:6" x14ac:dyDescent="0.3">
      <c r="B2827" s="75">
        <v>65</v>
      </c>
      <c r="C2827" s="75">
        <v>28</v>
      </c>
      <c r="D2827" s="75">
        <v>46</v>
      </c>
      <c r="E2827" s="75">
        <v>15</v>
      </c>
      <c r="F2827" s="75" t="s">
        <v>262</v>
      </c>
    </row>
    <row r="2828" spans="2:6" x14ac:dyDescent="0.3">
      <c r="B2828" s="75">
        <v>67</v>
      </c>
      <c r="C2828" s="75">
        <v>31</v>
      </c>
      <c r="D2828" s="75">
        <v>56</v>
      </c>
      <c r="E2828" s="75">
        <v>24</v>
      </c>
      <c r="F2828" s="75" t="s">
        <v>684</v>
      </c>
    </row>
    <row r="2829" spans="2:6" x14ac:dyDescent="0.3">
      <c r="B2829" s="75">
        <v>63</v>
      </c>
      <c r="C2829" s="75">
        <v>28</v>
      </c>
      <c r="D2829" s="75">
        <v>51</v>
      </c>
      <c r="E2829" s="75">
        <v>15</v>
      </c>
      <c r="F2829" s="75" t="s">
        <v>684</v>
      </c>
    </row>
    <row r="2830" spans="2:6" x14ac:dyDescent="0.3">
      <c r="B2830" s="75">
        <v>46</v>
      </c>
      <c r="C2830" s="75">
        <v>34</v>
      </c>
      <c r="D2830" s="75">
        <v>14</v>
      </c>
      <c r="E2830" s="75">
        <v>3</v>
      </c>
      <c r="F2830" s="75" t="s">
        <v>261</v>
      </c>
    </row>
    <row r="2831" spans="2:6" x14ac:dyDescent="0.3">
      <c r="B2831" s="75">
        <v>69</v>
      </c>
      <c r="C2831" s="75">
        <v>31</v>
      </c>
      <c r="D2831" s="75">
        <v>51</v>
      </c>
      <c r="E2831" s="75">
        <v>23</v>
      </c>
      <c r="F2831" s="75" t="s">
        <v>684</v>
      </c>
    </row>
    <row r="2832" spans="2:6" x14ac:dyDescent="0.3">
      <c r="B2832" s="75">
        <v>62</v>
      </c>
      <c r="C2832" s="75">
        <v>22</v>
      </c>
      <c r="D2832" s="75">
        <v>45</v>
      </c>
      <c r="E2832" s="75">
        <v>15</v>
      </c>
      <c r="F2832" s="75" t="s">
        <v>262</v>
      </c>
    </row>
    <row r="2833" spans="2:6" x14ac:dyDescent="0.3">
      <c r="B2833" s="75">
        <v>59</v>
      </c>
      <c r="C2833" s="75">
        <v>32</v>
      </c>
      <c r="D2833" s="75">
        <v>48</v>
      </c>
      <c r="E2833" s="75">
        <v>18</v>
      </c>
      <c r="F2833" s="75" t="s">
        <v>262</v>
      </c>
    </row>
    <row r="2834" spans="2:6" x14ac:dyDescent="0.3">
      <c r="B2834" s="75">
        <v>46</v>
      </c>
      <c r="C2834" s="75">
        <v>36</v>
      </c>
      <c r="D2834" s="75">
        <v>10</v>
      </c>
      <c r="E2834" s="75">
        <v>2</v>
      </c>
      <c r="F2834" s="75" t="s">
        <v>261</v>
      </c>
    </row>
    <row r="2835" spans="2:6" x14ac:dyDescent="0.3">
      <c r="B2835" s="75">
        <v>61</v>
      </c>
      <c r="C2835" s="75">
        <v>30</v>
      </c>
      <c r="D2835" s="75">
        <v>46</v>
      </c>
      <c r="E2835" s="75">
        <v>14</v>
      </c>
      <c r="F2835" s="75" t="s">
        <v>262</v>
      </c>
    </row>
    <row r="2836" spans="2:6" x14ac:dyDescent="0.3">
      <c r="B2836" s="75">
        <v>60</v>
      </c>
      <c r="C2836" s="75">
        <v>27</v>
      </c>
      <c r="D2836" s="75">
        <v>51</v>
      </c>
      <c r="E2836" s="75">
        <v>16</v>
      </c>
      <c r="F2836" s="75" t="s">
        <v>262</v>
      </c>
    </row>
    <row r="2837" spans="2:6" x14ac:dyDescent="0.3">
      <c r="B2837" s="75">
        <v>65</v>
      </c>
      <c r="C2837" s="75">
        <v>30</v>
      </c>
      <c r="D2837" s="75">
        <v>52</v>
      </c>
      <c r="E2837" s="75">
        <v>20</v>
      </c>
      <c r="F2837" s="75" t="s">
        <v>684</v>
      </c>
    </row>
    <row r="2838" spans="2:6" x14ac:dyDescent="0.3">
      <c r="B2838" s="75">
        <v>56</v>
      </c>
      <c r="C2838" s="75">
        <v>25</v>
      </c>
      <c r="D2838" s="75">
        <v>39</v>
      </c>
      <c r="E2838" s="75">
        <v>11</v>
      </c>
      <c r="F2838" s="75" t="s">
        <v>262</v>
      </c>
    </row>
    <row r="2839" spans="2:6" x14ac:dyDescent="0.3">
      <c r="B2839" s="75">
        <v>65</v>
      </c>
      <c r="C2839" s="75">
        <v>30</v>
      </c>
      <c r="D2839" s="75">
        <v>55</v>
      </c>
      <c r="E2839" s="75">
        <v>18</v>
      </c>
      <c r="F2839" s="75" t="s">
        <v>684</v>
      </c>
    </row>
    <row r="2840" spans="2:6" x14ac:dyDescent="0.3">
      <c r="B2840" s="75">
        <v>58</v>
      </c>
      <c r="C2840" s="75">
        <v>27</v>
      </c>
      <c r="D2840" s="75">
        <v>51</v>
      </c>
      <c r="E2840" s="75">
        <v>19</v>
      </c>
      <c r="F2840" s="75" t="s">
        <v>684</v>
      </c>
    </row>
    <row r="2841" spans="2:6" x14ac:dyDescent="0.3">
      <c r="B2841" s="75">
        <v>68</v>
      </c>
      <c r="C2841" s="75">
        <v>32</v>
      </c>
      <c r="D2841" s="75">
        <v>59</v>
      </c>
      <c r="E2841" s="75">
        <v>23</v>
      </c>
      <c r="F2841" s="75" t="s">
        <v>684</v>
      </c>
    </row>
    <row r="2842" spans="2:6" x14ac:dyDescent="0.3">
      <c r="B2842" s="75">
        <v>51</v>
      </c>
      <c r="C2842" s="75">
        <v>33</v>
      </c>
      <c r="D2842" s="75">
        <v>17</v>
      </c>
      <c r="E2842" s="75">
        <v>5</v>
      </c>
      <c r="F2842" s="75" t="s">
        <v>261</v>
      </c>
    </row>
    <row r="2843" spans="2:6" x14ac:dyDescent="0.3">
      <c r="B2843" s="75">
        <v>57</v>
      </c>
      <c r="C2843" s="75">
        <v>28</v>
      </c>
      <c r="D2843" s="75">
        <v>45</v>
      </c>
      <c r="E2843" s="75">
        <v>13</v>
      </c>
      <c r="F2843" s="75" t="s">
        <v>262</v>
      </c>
    </row>
    <row r="2844" spans="2:6" x14ac:dyDescent="0.3">
      <c r="B2844" s="75">
        <v>62</v>
      </c>
      <c r="C2844" s="75">
        <v>34</v>
      </c>
      <c r="D2844" s="75">
        <v>54</v>
      </c>
      <c r="E2844" s="75">
        <v>23</v>
      </c>
      <c r="F2844" s="75" t="s">
        <v>684</v>
      </c>
    </row>
    <row r="2845" spans="2:6" x14ac:dyDescent="0.3">
      <c r="B2845" s="75">
        <v>77</v>
      </c>
      <c r="C2845" s="75">
        <v>38</v>
      </c>
      <c r="D2845" s="75">
        <v>67</v>
      </c>
      <c r="E2845" s="75">
        <v>22</v>
      </c>
      <c r="F2845" s="75" t="s">
        <v>684</v>
      </c>
    </row>
    <row r="2846" spans="2:6" x14ac:dyDescent="0.3">
      <c r="B2846" s="75">
        <v>63</v>
      </c>
      <c r="C2846" s="75">
        <v>33</v>
      </c>
      <c r="D2846" s="75">
        <v>47</v>
      </c>
      <c r="E2846" s="75">
        <v>16</v>
      </c>
      <c r="F2846" s="75" t="s">
        <v>262</v>
      </c>
    </row>
    <row r="2847" spans="2:6" x14ac:dyDescent="0.3">
      <c r="B2847" s="75">
        <v>67</v>
      </c>
      <c r="C2847" s="75">
        <v>33</v>
      </c>
      <c r="D2847" s="75">
        <v>57</v>
      </c>
      <c r="E2847" s="75">
        <v>25</v>
      </c>
      <c r="F2847" s="75" t="s">
        <v>684</v>
      </c>
    </row>
    <row r="2848" spans="2:6" x14ac:dyDescent="0.3">
      <c r="B2848" s="75">
        <v>76</v>
      </c>
      <c r="C2848" s="75">
        <v>30</v>
      </c>
      <c r="D2848" s="75">
        <v>66</v>
      </c>
      <c r="E2848" s="75">
        <v>21</v>
      </c>
      <c r="F2848" s="75" t="s">
        <v>684</v>
      </c>
    </row>
    <row r="2849" spans="2:6" x14ac:dyDescent="0.3">
      <c r="B2849" s="75">
        <v>49</v>
      </c>
      <c r="C2849" s="75">
        <v>25</v>
      </c>
      <c r="D2849" s="75">
        <v>45</v>
      </c>
      <c r="E2849" s="75">
        <v>17</v>
      </c>
      <c r="F2849" s="75" t="s">
        <v>684</v>
      </c>
    </row>
    <row r="2850" spans="2:6" x14ac:dyDescent="0.3">
      <c r="B2850" s="75">
        <v>55</v>
      </c>
      <c r="C2850" s="75">
        <v>35</v>
      </c>
      <c r="D2850" s="75">
        <v>13</v>
      </c>
      <c r="E2850" s="75">
        <v>2</v>
      </c>
      <c r="F2850" s="75" t="s">
        <v>261</v>
      </c>
    </row>
    <row r="2851" spans="2:6" x14ac:dyDescent="0.3">
      <c r="B2851" s="75">
        <v>67</v>
      </c>
      <c r="C2851" s="75">
        <v>30</v>
      </c>
      <c r="D2851" s="75">
        <v>52</v>
      </c>
      <c r="E2851" s="75">
        <v>23</v>
      </c>
      <c r="F2851" s="75" t="s">
        <v>684</v>
      </c>
    </row>
    <row r="2852" spans="2:6" x14ac:dyDescent="0.3">
      <c r="B2852" s="75">
        <v>70</v>
      </c>
      <c r="C2852" s="75">
        <v>32</v>
      </c>
      <c r="D2852" s="75">
        <v>47</v>
      </c>
      <c r="E2852" s="75">
        <v>14</v>
      </c>
      <c r="F2852" s="75" t="s">
        <v>262</v>
      </c>
    </row>
    <row r="2853" spans="2:6" x14ac:dyDescent="0.3">
      <c r="B2853" s="75">
        <v>64</v>
      </c>
      <c r="C2853" s="75">
        <v>32</v>
      </c>
      <c r="D2853" s="75">
        <v>45</v>
      </c>
      <c r="E2853" s="75">
        <v>15</v>
      </c>
      <c r="F2853" s="75" t="s">
        <v>262</v>
      </c>
    </row>
    <row r="2854" spans="2:6" x14ac:dyDescent="0.3">
      <c r="B2854" s="75">
        <v>61</v>
      </c>
      <c r="C2854" s="75">
        <v>28</v>
      </c>
      <c r="D2854" s="75">
        <v>40</v>
      </c>
      <c r="E2854" s="75">
        <v>13</v>
      </c>
      <c r="F2854" s="75" t="s">
        <v>262</v>
      </c>
    </row>
    <row r="2855" spans="2:6" x14ac:dyDescent="0.3">
      <c r="B2855" s="75">
        <v>48</v>
      </c>
      <c r="C2855" s="75">
        <v>31</v>
      </c>
      <c r="D2855" s="75">
        <v>16</v>
      </c>
      <c r="E2855" s="75">
        <v>2</v>
      </c>
      <c r="F2855" s="75" t="s">
        <v>261</v>
      </c>
    </row>
    <row r="2856" spans="2:6" x14ac:dyDescent="0.3">
      <c r="B2856" s="75">
        <v>59</v>
      </c>
      <c r="C2856" s="75">
        <v>30</v>
      </c>
      <c r="D2856" s="75">
        <v>51</v>
      </c>
      <c r="E2856" s="75">
        <v>18</v>
      </c>
      <c r="F2856" s="75" t="s">
        <v>684</v>
      </c>
    </row>
    <row r="2857" spans="2:6" x14ac:dyDescent="0.3">
      <c r="B2857" s="75">
        <v>55</v>
      </c>
      <c r="C2857" s="75">
        <v>24</v>
      </c>
      <c r="D2857" s="75">
        <v>38</v>
      </c>
      <c r="E2857" s="75">
        <v>11</v>
      </c>
      <c r="F2857" s="75" t="s">
        <v>262</v>
      </c>
    </row>
    <row r="2858" spans="2:6" x14ac:dyDescent="0.3">
      <c r="B2858" s="75">
        <v>63</v>
      </c>
      <c r="C2858" s="75">
        <v>25</v>
      </c>
      <c r="D2858" s="75">
        <v>50</v>
      </c>
      <c r="E2858" s="75">
        <v>19</v>
      </c>
      <c r="F2858" s="75" t="s">
        <v>684</v>
      </c>
    </row>
    <row r="2859" spans="2:6" x14ac:dyDescent="0.3">
      <c r="B2859" s="75">
        <v>64</v>
      </c>
      <c r="C2859" s="75">
        <v>32</v>
      </c>
      <c r="D2859" s="75">
        <v>53</v>
      </c>
      <c r="E2859" s="75">
        <v>23</v>
      </c>
      <c r="F2859" s="75" t="s">
        <v>684</v>
      </c>
    </row>
    <row r="2860" spans="2:6" x14ac:dyDescent="0.3">
      <c r="B2860" s="75">
        <v>52</v>
      </c>
      <c r="C2860" s="75">
        <v>34</v>
      </c>
      <c r="D2860" s="75">
        <v>14</v>
      </c>
      <c r="E2860" s="75">
        <v>2</v>
      </c>
      <c r="F2860" s="75" t="s">
        <v>261</v>
      </c>
    </row>
    <row r="2861" spans="2:6" x14ac:dyDescent="0.3">
      <c r="B2861" s="75">
        <v>49</v>
      </c>
      <c r="C2861" s="75">
        <v>36</v>
      </c>
      <c r="D2861" s="75">
        <v>14</v>
      </c>
      <c r="E2861" s="75">
        <v>1</v>
      </c>
      <c r="F2861" s="75" t="s">
        <v>261</v>
      </c>
    </row>
    <row r="2862" spans="2:6" x14ac:dyDescent="0.3">
      <c r="B2862" s="75">
        <v>54</v>
      </c>
      <c r="C2862" s="75">
        <v>30</v>
      </c>
      <c r="D2862" s="75">
        <v>45</v>
      </c>
      <c r="E2862" s="75">
        <v>15</v>
      </c>
      <c r="F2862" s="75" t="s">
        <v>262</v>
      </c>
    </row>
    <row r="2863" spans="2:6" x14ac:dyDescent="0.3">
      <c r="B2863" s="75">
        <v>79</v>
      </c>
      <c r="C2863" s="75">
        <v>38</v>
      </c>
      <c r="D2863" s="75">
        <v>64</v>
      </c>
      <c r="E2863" s="75">
        <v>20</v>
      </c>
      <c r="F2863" s="75" t="s">
        <v>684</v>
      </c>
    </row>
    <row r="2864" spans="2:6" x14ac:dyDescent="0.3">
      <c r="B2864" s="75">
        <v>44</v>
      </c>
      <c r="C2864" s="75">
        <v>32</v>
      </c>
      <c r="D2864" s="75">
        <v>13</v>
      </c>
      <c r="E2864" s="75">
        <v>2</v>
      </c>
      <c r="F2864" s="75" t="s">
        <v>261</v>
      </c>
    </row>
    <row r="2865" spans="2:6" x14ac:dyDescent="0.3">
      <c r="B2865" s="75">
        <v>67</v>
      </c>
      <c r="C2865" s="75">
        <v>33</v>
      </c>
      <c r="D2865" s="75">
        <v>57</v>
      </c>
      <c r="E2865" s="75">
        <v>21</v>
      </c>
      <c r="F2865" s="75" t="s">
        <v>684</v>
      </c>
    </row>
    <row r="2866" spans="2:6" x14ac:dyDescent="0.3">
      <c r="B2866" s="75">
        <v>50</v>
      </c>
      <c r="C2866" s="75">
        <v>35</v>
      </c>
      <c r="D2866" s="75">
        <v>16</v>
      </c>
      <c r="E2866" s="75">
        <v>6</v>
      </c>
      <c r="F2866" s="75" t="s">
        <v>261</v>
      </c>
    </row>
    <row r="2867" spans="2:6" x14ac:dyDescent="0.3">
      <c r="B2867" s="75">
        <v>58</v>
      </c>
      <c r="C2867" s="75">
        <v>26</v>
      </c>
      <c r="D2867" s="75">
        <v>40</v>
      </c>
      <c r="E2867" s="75">
        <v>12</v>
      </c>
      <c r="F2867" s="75" t="s">
        <v>262</v>
      </c>
    </row>
    <row r="2868" spans="2:6" x14ac:dyDescent="0.3">
      <c r="B2868" s="75">
        <v>44</v>
      </c>
      <c r="C2868" s="75">
        <v>30</v>
      </c>
      <c r="D2868" s="75">
        <v>13</v>
      </c>
      <c r="E2868" s="75">
        <v>2</v>
      </c>
      <c r="F2868" s="75" t="s">
        <v>261</v>
      </c>
    </row>
    <row r="2869" spans="2:6" x14ac:dyDescent="0.3">
      <c r="B2869" s="75">
        <v>77</v>
      </c>
      <c r="C2869" s="75">
        <v>28</v>
      </c>
      <c r="D2869" s="75">
        <v>67</v>
      </c>
      <c r="E2869" s="75">
        <v>20</v>
      </c>
      <c r="F2869" s="75" t="s">
        <v>684</v>
      </c>
    </row>
    <row r="2870" spans="2:6" x14ac:dyDescent="0.3">
      <c r="B2870" s="75">
        <v>63</v>
      </c>
      <c r="C2870" s="75">
        <v>27</v>
      </c>
      <c r="D2870" s="75">
        <v>49</v>
      </c>
      <c r="E2870" s="75">
        <v>18</v>
      </c>
      <c r="F2870" s="75" t="s">
        <v>684</v>
      </c>
    </row>
    <row r="2871" spans="2:6" x14ac:dyDescent="0.3">
      <c r="B2871" s="75">
        <v>47</v>
      </c>
      <c r="C2871" s="75">
        <v>32</v>
      </c>
      <c r="D2871" s="75">
        <v>16</v>
      </c>
      <c r="E2871" s="75">
        <v>2</v>
      </c>
      <c r="F2871" s="75" t="s">
        <v>261</v>
      </c>
    </row>
    <row r="2872" spans="2:6" x14ac:dyDescent="0.3">
      <c r="B2872" s="75">
        <v>55</v>
      </c>
      <c r="C2872" s="75">
        <v>26</v>
      </c>
      <c r="D2872" s="75">
        <v>44</v>
      </c>
      <c r="E2872" s="75">
        <v>12</v>
      </c>
      <c r="F2872" s="75" t="s">
        <v>262</v>
      </c>
    </row>
    <row r="2873" spans="2:6" x14ac:dyDescent="0.3">
      <c r="B2873" s="75">
        <v>50</v>
      </c>
      <c r="C2873" s="75">
        <v>23</v>
      </c>
      <c r="D2873" s="75">
        <v>33</v>
      </c>
      <c r="E2873" s="75">
        <v>10</v>
      </c>
      <c r="F2873" s="75" t="s">
        <v>262</v>
      </c>
    </row>
    <row r="2874" spans="2:6" x14ac:dyDescent="0.3">
      <c r="B2874" s="75">
        <v>72</v>
      </c>
      <c r="C2874" s="75">
        <v>32</v>
      </c>
      <c r="D2874" s="75">
        <v>60</v>
      </c>
      <c r="E2874" s="75">
        <v>18</v>
      </c>
      <c r="F2874" s="75" t="s">
        <v>684</v>
      </c>
    </row>
    <row r="2875" spans="2:6" x14ac:dyDescent="0.3">
      <c r="B2875" s="75">
        <v>48</v>
      </c>
      <c r="C2875" s="75">
        <v>30</v>
      </c>
      <c r="D2875" s="75">
        <v>14</v>
      </c>
      <c r="E2875" s="75">
        <v>3</v>
      </c>
      <c r="F2875" s="75" t="s">
        <v>261</v>
      </c>
    </row>
    <row r="2876" spans="2:6" x14ac:dyDescent="0.3">
      <c r="B2876" s="75">
        <v>51</v>
      </c>
      <c r="C2876" s="75">
        <v>38</v>
      </c>
      <c r="D2876" s="75">
        <v>16</v>
      </c>
      <c r="E2876" s="75">
        <v>2</v>
      </c>
      <c r="F2876" s="75" t="s">
        <v>261</v>
      </c>
    </row>
    <row r="2877" spans="2:6" x14ac:dyDescent="0.3">
      <c r="B2877" s="75">
        <v>61</v>
      </c>
      <c r="C2877" s="75">
        <v>30</v>
      </c>
      <c r="D2877" s="75">
        <v>49</v>
      </c>
      <c r="E2877" s="75">
        <v>18</v>
      </c>
      <c r="F2877" s="75" t="s">
        <v>684</v>
      </c>
    </row>
    <row r="2878" spans="2:6" x14ac:dyDescent="0.3">
      <c r="B2878" s="75">
        <v>48</v>
      </c>
      <c r="C2878" s="75">
        <v>34</v>
      </c>
      <c r="D2878" s="75">
        <v>19</v>
      </c>
      <c r="E2878" s="75">
        <v>2</v>
      </c>
      <c r="F2878" s="75" t="s">
        <v>261</v>
      </c>
    </row>
    <row r="2879" spans="2:6" x14ac:dyDescent="0.3">
      <c r="B2879" s="75">
        <v>50</v>
      </c>
      <c r="C2879" s="75">
        <v>30</v>
      </c>
      <c r="D2879" s="75">
        <v>16</v>
      </c>
      <c r="E2879" s="75">
        <v>2</v>
      </c>
      <c r="F2879" s="75" t="s">
        <v>261</v>
      </c>
    </row>
    <row r="2880" spans="2:6" x14ac:dyDescent="0.3">
      <c r="B2880" s="75">
        <v>50</v>
      </c>
      <c r="C2880" s="75">
        <v>32</v>
      </c>
      <c r="D2880" s="75">
        <v>12</v>
      </c>
      <c r="E2880" s="75">
        <v>2</v>
      </c>
      <c r="F2880" s="75" t="s">
        <v>261</v>
      </c>
    </row>
    <row r="2881" spans="2:6" x14ac:dyDescent="0.3">
      <c r="B2881" s="75">
        <v>61</v>
      </c>
      <c r="C2881" s="75">
        <v>26</v>
      </c>
      <c r="D2881" s="75">
        <v>56</v>
      </c>
      <c r="E2881" s="75">
        <v>14</v>
      </c>
      <c r="F2881" s="75" t="s">
        <v>684</v>
      </c>
    </row>
    <row r="2882" spans="2:6" x14ac:dyDescent="0.3">
      <c r="B2882" s="75">
        <v>64</v>
      </c>
      <c r="C2882" s="75">
        <v>28</v>
      </c>
      <c r="D2882" s="75">
        <v>56</v>
      </c>
      <c r="E2882" s="75">
        <v>21</v>
      </c>
      <c r="F2882" s="75" t="s">
        <v>684</v>
      </c>
    </row>
    <row r="2883" spans="2:6" x14ac:dyDescent="0.3">
      <c r="B2883" s="75">
        <v>43</v>
      </c>
      <c r="C2883" s="75">
        <v>30</v>
      </c>
      <c r="D2883" s="75">
        <v>11</v>
      </c>
      <c r="E2883" s="75">
        <v>1</v>
      </c>
      <c r="F2883" s="75" t="s">
        <v>261</v>
      </c>
    </row>
    <row r="2884" spans="2:6" x14ac:dyDescent="0.3">
      <c r="B2884" s="75">
        <v>58</v>
      </c>
      <c r="C2884" s="75">
        <v>40</v>
      </c>
      <c r="D2884" s="75">
        <v>12</v>
      </c>
      <c r="E2884" s="75">
        <v>2</v>
      </c>
      <c r="F2884" s="75" t="s">
        <v>261</v>
      </c>
    </row>
    <row r="2885" spans="2:6" x14ac:dyDescent="0.3">
      <c r="B2885" s="75">
        <v>51</v>
      </c>
      <c r="C2885" s="75">
        <v>38</v>
      </c>
      <c r="D2885" s="75">
        <v>19</v>
      </c>
      <c r="E2885" s="75">
        <v>4</v>
      </c>
      <c r="F2885" s="75" t="s">
        <v>261</v>
      </c>
    </row>
    <row r="2886" spans="2:6" x14ac:dyDescent="0.3">
      <c r="B2886" s="75">
        <v>67</v>
      </c>
      <c r="C2886" s="75">
        <v>31</v>
      </c>
      <c r="D2886" s="75">
        <v>44</v>
      </c>
      <c r="E2886" s="75">
        <v>14</v>
      </c>
      <c r="F2886" s="75" t="s">
        <v>262</v>
      </c>
    </row>
    <row r="2887" spans="2:6" x14ac:dyDescent="0.3">
      <c r="B2887" s="75">
        <v>62</v>
      </c>
      <c r="C2887" s="75">
        <v>28</v>
      </c>
      <c r="D2887" s="75">
        <v>48</v>
      </c>
      <c r="E2887" s="75">
        <v>18</v>
      </c>
      <c r="F2887" s="75" t="s">
        <v>684</v>
      </c>
    </row>
    <row r="2888" spans="2:6" x14ac:dyDescent="0.3">
      <c r="B2888" s="75">
        <v>49</v>
      </c>
      <c r="C2888" s="75">
        <v>30</v>
      </c>
      <c r="D2888" s="75">
        <v>14</v>
      </c>
      <c r="E2888" s="75">
        <v>2</v>
      </c>
      <c r="F2888" s="75" t="s">
        <v>261</v>
      </c>
    </row>
    <row r="2889" spans="2:6" x14ac:dyDescent="0.3">
      <c r="B2889" s="75">
        <v>51</v>
      </c>
      <c r="C2889" s="75">
        <v>35</v>
      </c>
      <c r="D2889" s="75">
        <v>14</v>
      </c>
      <c r="E2889" s="75">
        <v>2</v>
      </c>
      <c r="F2889" s="75" t="s">
        <v>261</v>
      </c>
    </row>
    <row r="2890" spans="2:6" x14ac:dyDescent="0.3">
      <c r="B2890" s="75">
        <v>56</v>
      </c>
      <c r="C2890" s="75">
        <v>30</v>
      </c>
      <c r="D2890" s="75">
        <v>45</v>
      </c>
      <c r="E2890" s="75">
        <v>15</v>
      </c>
      <c r="F2890" s="75" t="s">
        <v>262</v>
      </c>
    </row>
    <row r="2891" spans="2:6" x14ac:dyDescent="0.3">
      <c r="B2891" s="75">
        <v>58</v>
      </c>
      <c r="C2891" s="75">
        <v>27</v>
      </c>
      <c r="D2891" s="75">
        <v>41</v>
      </c>
      <c r="E2891" s="75">
        <v>10</v>
      </c>
      <c r="F2891" s="75" t="s">
        <v>262</v>
      </c>
    </row>
    <row r="2892" spans="2:6" x14ac:dyDescent="0.3">
      <c r="B2892" s="75">
        <v>50</v>
      </c>
      <c r="C2892" s="75">
        <v>34</v>
      </c>
      <c r="D2892" s="75">
        <v>16</v>
      </c>
      <c r="E2892" s="75">
        <v>4</v>
      </c>
      <c r="F2892" s="75" t="s">
        <v>261</v>
      </c>
    </row>
    <row r="2893" spans="2:6" x14ac:dyDescent="0.3">
      <c r="B2893" s="75">
        <v>46</v>
      </c>
      <c r="C2893" s="75">
        <v>32</v>
      </c>
      <c r="D2893" s="75">
        <v>14</v>
      </c>
      <c r="E2893" s="75">
        <v>2</v>
      </c>
      <c r="F2893" s="75" t="s">
        <v>261</v>
      </c>
    </row>
    <row r="2894" spans="2:6" x14ac:dyDescent="0.3">
      <c r="B2894" s="75">
        <v>60</v>
      </c>
      <c r="C2894" s="75">
        <v>29</v>
      </c>
      <c r="D2894" s="75">
        <v>45</v>
      </c>
      <c r="E2894" s="75">
        <v>15</v>
      </c>
      <c r="F2894" s="75" t="s">
        <v>262</v>
      </c>
    </row>
    <row r="2895" spans="2:6" x14ac:dyDescent="0.3">
      <c r="B2895" s="75">
        <v>57</v>
      </c>
      <c r="C2895" s="75">
        <v>26</v>
      </c>
      <c r="D2895" s="75">
        <v>35</v>
      </c>
      <c r="E2895" s="75">
        <v>10</v>
      </c>
      <c r="F2895" s="75" t="s">
        <v>262</v>
      </c>
    </row>
    <row r="2896" spans="2:6" x14ac:dyDescent="0.3">
      <c r="B2896" s="75">
        <v>57</v>
      </c>
      <c r="C2896" s="75">
        <v>44</v>
      </c>
      <c r="D2896" s="75">
        <v>15</v>
      </c>
      <c r="E2896" s="75">
        <v>4</v>
      </c>
      <c r="F2896" s="75" t="s">
        <v>261</v>
      </c>
    </row>
    <row r="2897" spans="2:6" x14ac:dyDescent="0.3">
      <c r="B2897" s="75">
        <v>50</v>
      </c>
      <c r="C2897" s="75">
        <v>36</v>
      </c>
      <c r="D2897" s="75">
        <v>14</v>
      </c>
      <c r="E2897" s="75">
        <v>2</v>
      </c>
      <c r="F2897" s="75" t="s">
        <v>261</v>
      </c>
    </row>
    <row r="2898" spans="2:6" x14ac:dyDescent="0.3">
      <c r="B2898" s="75">
        <v>77</v>
      </c>
      <c r="C2898" s="75">
        <v>30</v>
      </c>
      <c r="D2898" s="75">
        <v>61</v>
      </c>
      <c r="E2898" s="75">
        <v>23</v>
      </c>
      <c r="F2898" s="75" t="s">
        <v>684</v>
      </c>
    </row>
    <row r="2899" spans="2:6" x14ac:dyDescent="0.3">
      <c r="B2899" s="75">
        <v>63</v>
      </c>
      <c r="C2899" s="75">
        <v>34</v>
      </c>
      <c r="D2899" s="75">
        <v>56</v>
      </c>
      <c r="E2899" s="75">
        <v>24</v>
      </c>
      <c r="F2899" s="75" t="s">
        <v>684</v>
      </c>
    </row>
    <row r="2900" spans="2:6" x14ac:dyDescent="0.3">
      <c r="B2900" s="75">
        <v>58</v>
      </c>
      <c r="C2900" s="75">
        <v>27</v>
      </c>
      <c r="D2900" s="75">
        <v>51</v>
      </c>
      <c r="E2900" s="75">
        <v>19</v>
      </c>
      <c r="F2900" s="75" t="s">
        <v>684</v>
      </c>
    </row>
    <row r="2901" spans="2:6" x14ac:dyDescent="0.3">
      <c r="B2901" s="75">
        <v>57</v>
      </c>
      <c r="C2901" s="75">
        <v>29</v>
      </c>
      <c r="D2901" s="75">
        <v>42</v>
      </c>
      <c r="E2901" s="75">
        <v>13</v>
      </c>
      <c r="F2901" s="75" t="s">
        <v>262</v>
      </c>
    </row>
    <row r="2902" spans="2:6" x14ac:dyDescent="0.3">
      <c r="B2902" s="75">
        <v>72</v>
      </c>
      <c r="C2902" s="75">
        <v>30</v>
      </c>
      <c r="D2902" s="75">
        <v>58</v>
      </c>
      <c r="E2902" s="75">
        <v>16</v>
      </c>
      <c r="F2902" s="75" t="s">
        <v>684</v>
      </c>
    </row>
    <row r="2903" spans="2:6" x14ac:dyDescent="0.3">
      <c r="B2903" s="75">
        <v>54</v>
      </c>
      <c r="C2903" s="75">
        <v>34</v>
      </c>
      <c r="D2903" s="75">
        <v>15</v>
      </c>
      <c r="E2903" s="75">
        <v>4</v>
      </c>
      <c r="F2903" s="75" t="s">
        <v>261</v>
      </c>
    </row>
    <row r="2904" spans="2:6" x14ac:dyDescent="0.3">
      <c r="B2904" s="75">
        <v>52</v>
      </c>
      <c r="C2904" s="75">
        <v>41</v>
      </c>
      <c r="D2904" s="75">
        <v>15</v>
      </c>
      <c r="E2904" s="75">
        <v>1</v>
      </c>
      <c r="F2904" s="75" t="s">
        <v>261</v>
      </c>
    </row>
    <row r="2905" spans="2:6" x14ac:dyDescent="0.3">
      <c r="B2905" s="75">
        <v>71</v>
      </c>
      <c r="C2905" s="75">
        <v>30</v>
      </c>
      <c r="D2905" s="75">
        <v>59</v>
      </c>
      <c r="E2905" s="75">
        <v>21</v>
      </c>
      <c r="F2905" s="75" t="s">
        <v>684</v>
      </c>
    </row>
    <row r="2906" spans="2:6" x14ac:dyDescent="0.3">
      <c r="B2906" s="75">
        <v>64</v>
      </c>
      <c r="C2906" s="75">
        <v>31</v>
      </c>
      <c r="D2906" s="75">
        <v>55</v>
      </c>
      <c r="E2906" s="75">
        <v>18</v>
      </c>
      <c r="F2906" s="75" t="s">
        <v>684</v>
      </c>
    </row>
    <row r="2907" spans="2:6" x14ac:dyDescent="0.3">
      <c r="B2907" s="75">
        <v>60</v>
      </c>
      <c r="C2907" s="75">
        <v>30</v>
      </c>
      <c r="D2907" s="75">
        <v>48</v>
      </c>
      <c r="E2907" s="75">
        <v>18</v>
      </c>
      <c r="F2907" s="75" t="s">
        <v>684</v>
      </c>
    </row>
    <row r="2908" spans="2:6" x14ac:dyDescent="0.3">
      <c r="B2908" s="75">
        <v>63</v>
      </c>
      <c r="C2908" s="75">
        <v>29</v>
      </c>
      <c r="D2908" s="75">
        <v>56</v>
      </c>
      <c r="E2908" s="75">
        <v>18</v>
      </c>
      <c r="F2908" s="75" t="s">
        <v>684</v>
      </c>
    </row>
    <row r="2909" spans="2:6" x14ac:dyDescent="0.3">
      <c r="B2909" s="75">
        <v>49</v>
      </c>
      <c r="C2909" s="75">
        <v>24</v>
      </c>
      <c r="D2909" s="75">
        <v>33</v>
      </c>
      <c r="E2909" s="75">
        <v>10</v>
      </c>
      <c r="F2909" s="75" t="s">
        <v>262</v>
      </c>
    </row>
    <row r="2910" spans="2:6" x14ac:dyDescent="0.3">
      <c r="B2910" s="75">
        <v>56</v>
      </c>
      <c r="C2910" s="75">
        <v>27</v>
      </c>
      <c r="D2910" s="75">
        <v>42</v>
      </c>
      <c r="E2910" s="75">
        <v>13</v>
      </c>
      <c r="F2910" s="75" t="s">
        <v>262</v>
      </c>
    </row>
    <row r="2911" spans="2:6" x14ac:dyDescent="0.3">
      <c r="B2911" s="75">
        <v>57</v>
      </c>
      <c r="C2911" s="75">
        <v>30</v>
      </c>
      <c r="D2911" s="75">
        <v>42</v>
      </c>
      <c r="E2911" s="75">
        <v>12</v>
      </c>
      <c r="F2911" s="75" t="s">
        <v>262</v>
      </c>
    </row>
    <row r="2912" spans="2:6" x14ac:dyDescent="0.3">
      <c r="B2912" s="75">
        <v>55</v>
      </c>
      <c r="C2912" s="75">
        <v>42</v>
      </c>
      <c r="D2912" s="75">
        <v>14</v>
      </c>
      <c r="E2912" s="75">
        <v>2</v>
      </c>
      <c r="F2912" s="75" t="s">
        <v>261</v>
      </c>
    </row>
    <row r="2913" spans="2:6" x14ac:dyDescent="0.3">
      <c r="B2913" s="75">
        <v>49</v>
      </c>
      <c r="C2913" s="75">
        <v>31</v>
      </c>
      <c r="D2913" s="75">
        <v>15</v>
      </c>
      <c r="E2913" s="75">
        <v>2</v>
      </c>
      <c r="F2913" s="75" t="s">
        <v>261</v>
      </c>
    </row>
    <row r="2914" spans="2:6" x14ac:dyDescent="0.3">
      <c r="B2914" s="75">
        <v>77</v>
      </c>
      <c r="C2914" s="75">
        <v>26</v>
      </c>
      <c r="D2914" s="75">
        <v>69</v>
      </c>
      <c r="E2914" s="75">
        <v>23</v>
      </c>
      <c r="F2914" s="75" t="s">
        <v>684</v>
      </c>
    </row>
    <row r="2915" spans="2:6" x14ac:dyDescent="0.3">
      <c r="B2915" s="75">
        <v>60</v>
      </c>
      <c r="C2915" s="75">
        <v>22</v>
      </c>
      <c r="D2915" s="75">
        <v>50</v>
      </c>
      <c r="E2915" s="75">
        <v>15</v>
      </c>
      <c r="F2915" s="75" t="s">
        <v>684</v>
      </c>
    </row>
    <row r="2916" spans="2:6" x14ac:dyDescent="0.3">
      <c r="B2916" s="75">
        <v>54</v>
      </c>
      <c r="C2916" s="75">
        <v>39</v>
      </c>
      <c r="D2916" s="75">
        <v>17</v>
      </c>
      <c r="E2916" s="75">
        <v>4</v>
      </c>
      <c r="F2916" s="75" t="s">
        <v>261</v>
      </c>
    </row>
    <row r="2917" spans="2:6" x14ac:dyDescent="0.3">
      <c r="B2917" s="75">
        <v>66</v>
      </c>
      <c r="C2917" s="75">
        <v>29</v>
      </c>
      <c r="D2917" s="75">
        <v>46</v>
      </c>
      <c r="E2917" s="75">
        <v>13</v>
      </c>
      <c r="F2917" s="75" t="s">
        <v>262</v>
      </c>
    </row>
    <row r="2918" spans="2:6" x14ac:dyDescent="0.3">
      <c r="B2918" s="75">
        <v>52</v>
      </c>
      <c r="C2918" s="75">
        <v>27</v>
      </c>
      <c r="D2918" s="75">
        <v>39</v>
      </c>
      <c r="E2918" s="75">
        <v>14</v>
      </c>
      <c r="F2918" s="75" t="s">
        <v>262</v>
      </c>
    </row>
    <row r="2919" spans="2:6" x14ac:dyDescent="0.3">
      <c r="B2919" s="75">
        <v>60</v>
      </c>
      <c r="C2919" s="75">
        <v>34</v>
      </c>
      <c r="D2919" s="75">
        <v>45</v>
      </c>
      <c r="E2919" s="75">
        <v>16</v>
      </c>
      <c r="F2919" s="75" t="s">
        <v>262</v>
      </c>
    </row>
    <row r="2920" spans="2:6" x14ac:dyDescent="0.3">
      <c r="B2920" s="75">
        <v>50</v>
      </c>
      <c r="C2920" s="75">
        <v>34</v>
      </c>
      <c r="D2920" s="75">
        <v>15</v>
      </c>
      <c r="E2920" s="75">
        <v>2</v>
      </c>
      <c r="F2920" s="75" t="s">
        <v>261</v>
      </c>
    </row>
    <row r="2921" spans="2:6" x14ac:dyDescent="0.3">
      <c r="B2921" s="75">
        <v>44</v>
      </c>
      <c r="C2921" s="75">
        <v>29</v>
      </c>
      <c r="D2921" s="75">
        <v>14</v>
      </c>
      <c r="E2921" s="75">
        <v>2</v>
      </c>
      <c r="F2921" s="75" t="s">
        <v>261</v>
      </c>
    </row>
    <row r="2922" spans="2:6" x14ac:dyDescent="0.3">
      <c r="B2922" s="75">
        <v>50</v>
      </c>
      <c r="C2922" s="75">
        <v>20</v>
      </c>
      <c r="D2922" s="75">
        <v>35</v>
      </c>
      <c r="E2922" s="75">
        <v>10</v>
      </c>
      <c r="F2922" s="75" t="s">
        <v>262</v>
      </c>
    </row>
    <row r="2923" spans="2:6" x14ac:dyDescent="0.3">
      <c r="B2923" s="75">
        <v>55</v>
      </c>
      <c r="C2923" s="75">
        <v>24</v>
      </c>
      <c r="D2923" s="75">
        <v>37</v>
      </c>
      <c r="E2923" s="75">
        <v>10</v>
      </c>
      <c r="F2923" s="75" t="s">
        <v>262</v>
      </c>
    </row>
    <row r="2924" spans="2:6" x14ac:dyDescent="0.3">
      <c r="B2924" s="75">
        <v>58</v>
      </c>
      <c r="C2924" s="75">
        <v>27</v>
      </c>
      <c r="D2924" s="75">
        <v>39</v>
      </c>
      <c r="E2924" s="75">
        <v>12</v>
      </c>
      <c r="F2924" s="75" t="s">
        <v>262</v>
      </c>
    </row>
    <row r="2925" spans="2:6" x14ac:dyDescent="0.3">
      <c r="B2925" s="75">
        <v>47</v>
      </c>
      <c r="C2925" s="75">
        <v>32</v>
      </c>
      <c r="D2925" s="75">
        <v>13</v>
      </c>
      <c r="E2925" s="75">
        <v>2</v>
      </c>
      <c r="F2925" s="75" t="s">
        <v>261</v>
      </c>
    </row>
    <row r="2926" spans="2:6" x14ac:dyDescent="0.3">
      <c r="B2926" s="75">
        <v>46</v>
      </c>
      <c r="C2926" s="75">
        <v>31</v>
      </c>
      <c r="D2926" s="75">
        <v>15</v>
      </c>
      <c r="E2926" s="75">
        <v>2</v>
      </c>
      <c r="F2926" s="75" t="s">
        <v>261</v>
      </c>
    </row>
    <row r="2927" spans="2:6" x14ac:dyDescent="0.3">
      <c r="B2927" s="75">
        <v>69</v>
      </c>
      <c r="C2927" s="75">
        <v>32</v>
      </c>
      <c r="D2927" s="75">
        <v>57</v>
      </c>
      <c r="E2927" s="75">
        <v>23</v>
      </c>
      <c r="F2927" s="75" t="s">
        <v>684</v>
      </c>
    </row>
    <row r="2928" spans="2:6" x14ac:dyDescent="0.3">
      <c r="B2928" s="75">
        <v>62</v>
      </c>
      <c r="C2928" s="75">
        <v>29</v>
      </c>
      <c r="D2928" s="75">
        <v>43</v>
      </c>
      <c r="E2928" s="75">
        <v>13</v>
      </c>
      <c r="F2928" s="75" t="s">
        <v>262</v>
      </c>
    </row>
    <row r="2929" spans="2:6" x14ac:dyDescent="0.3">
      <c r="B2929" s="75">
        <v>74</v>
      </c>
      <c r="C2929" s="75">
        <v>28</v>
      </c>
      <c r="D2929" s="75">
        <v>61</v>
      </c>
      <c r="E2929" s="75">
        <v>19</v>
      </c>
      <c r="F2929" s="75" t="s">
        <v>684</v>
      </c>
    </row>
    <row r="2930" spans="2:6" x14ac:dyDescent="0.3">
      <c r="B2930" s="75">
        <v>59</v>
      </c>
      <c r="C2930" s="75">
        <v>30</v>
      </c>
      <c r="D2930" s="75">
        <v>42</v>
      </c>
      <c r="E2930" s="75">
        <v>15</v>
      </c>
      <c r="F2930" s="75" t="s">
        <v>262</v>
      </c>
    </row>
    <row r="2931" spans="2:6" x14ac:dyDescent="0.3">
      <c r="B2931" s="75">
        <v>51</v>
      </c>
      <c r="C2931" s="75">
        <v>34</v>
      </c>
      <c r="D2931" s="75">
        <v>15</v>
      </c>
      <c r="E2931" s="75">
        <v>2</v>
      </c>
      <c r="F2931" s="75" t="s">
        <v>261</v>
      </c>
    </row>
    <row r="2932" spans="2:6" x14ac:dyDescent="0.3">
      <c r="B2932" s="75">
        <v>50</v>
      </c>
      <c r="C2932" s="75">
        <v>35</v>
      </c>
      <c r="D2932" s="75">
        <v>13</v>
      </c>
      <c r="E2932" s="75">
        <v>3</v>
      </c>
      <c r="F2932" s="75" t="s">
        <v>261</v>
      </c>
    </row>
    <row r="2933" spans="2:6" x14ac:dyDescent="0.3">
      <c r="B2933" s="75">
        <v>56</v>
      </c>
      <c r="C2933" s="75">
        <v>28</v>
      </c>
      <c r="D2933" s="75">
        <v>49</v>
      </c>
      <c r="E2933" s="75">
        <v>20</v>
      </c>
      <c r="F2933" s="75" t="s">
        <v>684</v>
      </c>
    </row>
    <row r="2934" spans="2:6" x14ac:dyDescent="0.3">
      <c r="B2934" s="75">
        <v>60</v>
      </c>
      <c r="C2934" s="75">
        <v>22</v>
      </c>
      <c r="D2934" s="75">
        <v>40</v>
      </c>
      <c r="E2934" s="75">
        <v>10</v>
      </c>
      <c r="F2934" s="75" t="s">
        <v>262</v>
      </c>
    </row>
    <row r="2935" spans="2:6" x14ac:dyDescent="0.3">
      <c r="B2935" s="75">
        <v>73</v>
      </c>
      <c r="C2935" s="75">
        <v>29</v>
      </c>
      <c r="D2935" s="75">
        <v>63</v>
      </c>
      <c r="E2935" s="75">
        <v>18</v>
      </c>
      <c r="F2935" s="75" t="s">
        <v>684</v>
      </c>
    </row>
    <row r="2936" spans="2:6" x14ac:dyDescent="0.3">
      <c r="B2936" s="75">
        <v>67</v>
      </c>
      <c r="C2936" s="75">
        <v>25</v>
      </c>
      <c r="D2936" s="75">
        <v>58</v>
      </c>
      <c r="E2936" s="75">
        <v>18</v>
      </c>
      <c r="F2936" s="75" t="s">
        <v>684</v>
      </c>
    </row>
    <row r="2937" spans="2:6" x14ac:dyDescent="0.3">
      <c r="B2937" s="75">
        <v>49</v>
      </c>
      <c r="C2937" s="75">
        <v>31</v>
      </c>
      <c r="D2937" s="75">
        <v>15</v>
      </c>
      <c r="E2937" s="75">
        <v>1</v>
      </c>
      <c r="F2937" s="75" t="s">
        <v>261</v>
      </c>
    </row>
    <row r="2938" spans="2:6" x14ac:dyDescent="0.3">
      <c r="B2938" s="75">
        <v>67</v>
      </c>
      <c r="C2938" s="75">
        <v>31</v>
      </c>
      <c r="D2938" s="75">
        <v>47</v>
      </c>
      <c r="E2938" s="75">
        <v>15</v>
      </c>
      <c r="F2938" s="75" t="s">
        <v>262</v>
      </c>
    </row>
    <row r="2939" spans="2:6" x14ac:dyDescent="0.3">
      <c r="B2939" s="75">
        <v>63</v>
      </c>
      <c r="C2939" s="75">
        <v>23</v>
      </c>
      <c r="D2939" s="75">
        <v>44</v>
      </c>
      <c r="E2939" s="75">
        <v>13</v>
      </c>
      <c r="F2939" s="75" t="s">
        <v>262</v>
      </c>
    </row>
    <row r="2940" spans="2:6" x14ac:dyDescent="0.3">
      <c r="B2940" s="75">
        <v>54</v>
      </c>
      <c r="C2940" s="75">
        <v>37</v>
      </c>
      <c r="D2940" s="75">
        <v>15</v>
      </c>
      <c r="E2940" s="75">
        <v>2</v>
      </c>
      <c r="F2940" s="75" t="s">
        <v>261</v>
      </c>
    </row>
    <row r="2941" spans="2:6" x14ac:dyDescent="0.3">
      <c r="B2941" s="75">
        <v>56</v>
      </c>
      <c r="C2941" s="75">
        <v>30</v>
      </c>
      <c r="D2941" s="75">
        <v>41</v>
      </c>
      <c r="E2941" s="75">
        <v>13</v>
      </c>
      <c r="F2941" s="75" t="s">
        <v>262</v>
      </c>
    </row>
    <row r="2942" spans="2:6" x14ac:dyDescent="0.3">
      <c r="B2942" s="75">
        <v>63</v>
      </c>
      <c r="C2942" s="75">
        <v>25</v>
      </c>
      <c r="D2942" s="75">
        <v>49</v>
      </c>
      <c r="E2942" s="75">
        <v>15</v>
      </c>
      <c r="F2942" s="75" t="s">
        <v>262</v>
      </c>
    </row>
    <row r="2943" spans="2:6" x14ac:dyDescent="0.3">
      <c r="B2943" s="75">
        <v>61</v>
      </c>
      <c r="C2943" s="75">
        <v>28</v>
      </c>
      <c r="D2943" s="75">
        <v>47</v>
      </c>
      <c r="E2943" s="75">
        <v>12</v>
      </c>
      <c r="F2943" s="75" t="s">
        <v>262</v>
      </c>
    </row>
    <row r="2944" spans="2:6" x14ac:dyDescent="0.3">
      <c r="B2944" s="75">
        <v>64</v>
      </c>
      <c r="C2944" s="75">
        <v>29</v>
      </c>
      <c r="D2944" s="75">
        <v>43</v>
      </c>
      <c r="E2944" s="75">
        <v>13</v>
      </c>
      <c r="F2944" s="75" t="s">
        <v>262</v>
      </c>
    </row>
    <row r="2945" spans="2:6" x14ac:dyDescent="0.3">
      <c r="B2945" s="75">
        <v>51</v>
      </c>
      <c r="C2945" s="75">
        <v>25</v>
      </c>
      <c r="D2945" s="75">
        <v>30</v>
      </c>
      <c r="E2945" s="75">
        <v>11</v>
      </c>
      <c r="F2945" s="75" t="s">
        <v>262</v>
      </c>
    </row>
    <row r="2946" spans="2:6" x14ac:dyDescent="0.3">
      <c r="B2946" s="75">
        <v>57</v>
      </c>
      <c r="C2946" s="75">
        <v>28</v>
      </c>
      <c r="D2946" s="75">
        <v>41</v>
      </c>
      <c r="E2946" s="75">
        <v>13</v>
      </c>
      <c r="F2946" s="75" t="s">
        <v>262</v>
      </c>
    </row>
    <row r="2947" spans="2:6" x14ac:dyDescent="0.3">
      <c r="B2947" s="75">
        <v>65</v>
      </c>
      <c r="C2947" s="75">
        <v>30</v>
      </c>
      <c r="D2947" s="75">
        <v>58</v>
      </c>
      <c r="E2947" s="75">
        <v>22</v>
      </c>
      <c r="F2947" s="75" t="s">
        <v>684</v>
      </c>
    </row>
    <row r="2948" spans="2:6" x14ac:dyDescent="0.3">
      <c r="B2948" s="75">
        <v>69</v>
      </c>
      <c r="C2948" s="75">
        <v>31</v>
      </c>
      <c r="D2948" s="75">
        <v>54</v>
      </c>
      <c r="E2948" s="75">
        <v>21</v>
      </c>
      <c r="F2948" s="75" t="s">
        <v>684</v>
      </c>
    </row>
    <row r="2949" spans="2:6" x14ac:dyDescent="0.3">
      <c r="B2949" s="75">
        <v>54</v>
      </c>
      <c r="C2949" s="75">
        <v>39</v>
      </c>
      <c r="D2949" s="75">
        <v>13</v>
      </c>
      <c r="E2949" s="75">
        <v>4</v>
      </c>
      <c r="F2949" s="75" t="s">
        <v>261</v>
      </c>
    </row>
    <row r="2950" spans="2:6" x14ac:dyDescent="0.3">
      <c r="B2950" s="75">
        <v>51</v>
      </c>
      <c r="C2950" s="75">
        <v>35</v>
      </c>
      <c r="D2950" s="75">
        <v>14</v>
      </c>
      <c r="E2950" s="75">
        <v>3</v>
      </c>
      <c r="F2950" s="75" t="s">
        <v>261</v>
      </c>
    </row>
    <row r="2951" spans="2:6" x14ac:dyDescent="0.3">
      <c r="B2951" s="75">
        <v>72</v>
      </c>
      <c r="C2951" s="75">
        <v>36</v>
      </c>
      <c r="D2951" s="75">
        <v>61</v>
      </c>
      <c r="E2951" s="75">
        <v>25</v>
      </c>
      <c r="F2951" s="75" t="s">
        <v>684</v>
      </c>
    </row>
    <row r="2952" spans="2:6" x14ac:dyDescent="0.3">
      <c r="B2952" s="75">
        <v>65</v>
      </c>
      <c r="C2952" s="75">
        <v>32</v>
      </c>
      <c r="D2952" s="75">
        <v>51</v>
      </c>
      <c r="E2952" s="75">
        <v>20</v>
      </c>
      <c r="F2952" s="75" t="s">
        <v>684</v>
      </c>
    </row>
    <row r="2953" spans="2:6" x14ac:dyDescent="0.3">
      <c r="B2953" s="75">
        <v>61</v>
      </c>
      <c r="C2953" s="75">
        <v>29</v>
      </c>
      <c r="D2953" s="75">
        <v>47</v>
      </c>
      <c r="E2953" s="75">
        <v>14</v>
      </c>
      <c r="F2953" s="75" t="s">
        <v>262</v>
      </c>
    </row>
    <row r="2954" spans="2:6" x14ac:dyDescent="0.3">
      <c r="B2954" s="75">
        <v>56</v>
      </c>
      <c r="C2954" s="75">
        <v>29</v>
      </c>
      <c r="D2954" s="75">
        <v>36</v>
      </c>
      <c r="E2954" s="75">
        <v>13</v>
      </c>
      <c r="F2954" s="75" t="s">
        <v>262</v>
      </c>
    </row>
    <row r="2955" spans="2:6" x14ac:dyDescent="0.3">
      <c r="B2955" s="75">
        <v>69</v>
      </c>
      <c r="C2955" s="75">
        <v>31</v>
      </c>
      <c r="D2955" s="75">
        <v>49</v>
      </c>
      <c r="E2955" s="75">
        <v>15</v>
      </c>
      <c r="F2955" s="75" t="s">
        <v>262</v>
      </c>
    </row>
    <row r="2956" spans="2:6" x14ac:dyDescent="0.3">
      <c r="B2956" s="75">
        <v>64</v>
      </c>
      <c r="C2956" s="75">
        <v>27</v>
      </c>
      <c r="D2956" s="75">
        <v>53</v>
      </c>
      <c r="E2956" s="75">
        <v>19</v>
      </c>
      <c r="F2956" s="75" t="s">
        <v>684</v>
      </c>
    </row>
    <row r="2957" spans="2:6" x14ac:dyDescent="0.3">
      <c r="B2957" s="75">
        <v>68</v>
      </c>
      <c r="C2957" s="75">
        <v>30</v>
      </c>
      <c r="D2957" s="75">
        <v>55</v>
      </c>
      <c r="E2957" s="75">
        <v>21</v>
      </c>
      <c r="F2957" s="75" t="s">
        <v>684</v>
      </c>
    </row>
    <row r="2958" spans="2:6" x14ac:dyDescent="0.3">
      <c r="B2958" s="75">
        <v>55</v>
      </c>
      <c r="C2958" s="75">
        <v>25</v>
      </c>
      <c r="D2958" s="75">
        <v>40</v>
      </c>
      <c r="E2958" s="75">
        <v>13</v>
      </c>
      <c r="F2958" s="75" t="s">
        <v>262</v>
      </c>
    </row>
    <row r="2959" spans="2:6" x14ac:dyDescent="0.3">
      <c r="B2959" s="75">
        <v>48</v>
      </c>
      <c r="C2959" s="75">
        <v>34</v>
      </c>
      <c r="D2959" s="75">
        <v>16</v>
      </c>
      <c r="E2959" s="75">
        <v>2</v>
      </c>
      <c r="F2959" s="75" t="s">
        <v>261</v>
      </c>
    </row>
    <row r="2960" spans="2:6" x14ac:dyDescent="0.3">
      <c r="B2960" s="75">
        <v>48</v>
      </c>
      <c r="C2960" s="75">
        <v>30</v>
      </c>
      <c r="D2960" s="75">
        <v>14</v>
      </c>
      <c r="E2960" s="75">
        <v>1</v>
      </c>
      <c r="F2960" s="75" t="s">
        <v>261</v>
      </c>
    </row>
    <row r="2961" spans="2:6" x14ac:dyDescent="0.3">
      <c r="B2961" s="75">
        <v>45</v>
      </c>
      <c r="C2961" s="75">
        <v>23</v>
      </c>
      <c r="D2961" s="75">
        <v>13</v>
      </c>
      <c r="E2961" s="75">
        <v>3</v>
      </c>
      <c r="F2961" s="75" t="s">
        <v>261</v>
      </c>
    </row>
    <row r="2962" spans="2:6" x14ac:dyDescent="0.3">
      <c r="B2962" s="75">
        <v>57</v>
      </c>
      <c r="C2962" s="75">
        <v>25</v>
      </c>
      <c r="D2962" s="75">
        <v>50</v>
      </c>
      <c r="E2962" s="75">
        <v>20</v>
      </c>
      <c r="F2962" s="75" t="s">
        <v>684</v>
      </c>
    </row>
    <row r="2963" spans="2:6" x14ac:dyDescent="0.3">
      <c r="B2963" s="75">
        <v>57</v>
      </c>
      <c r="C2963" s="75">
        <v>38</v>
      </c>
      <c r="D2963" s="75">
        <v>17</v>
      </c>
      <c r="E2963" s="75">
        <v>3</v>
      </c>
      <c r="F2963" s="75" t="s">
        <v>261</v>
      </c>
    </row>
    <row r="2964" spans="2:6" x14ac:dyDescent="0.3">
      <c r="B2964" s="75">
        <v>51</v>
      </c>
      <c r="C2964" s="75">
        <v>38</v>
      </c>
      <c r="D2964" s="75">
        <v>15</v>
      </c>
      <c r="E2964" s="75">
        <v>3</v>
      </c>
      <c r="F2964" s="75" t="s">
        <v>261</v>
      </c>
    </row>
    <row r="2965" spans="2:6" x14ac:dyDescent="0.3">
      <c r="B2965" s="75">
        <v>55</v>
      </c>
      <c r="C2965" s="75">
        <v>23</v>
      </c>
      <c r="D2965" s="75">
        <v>40</v>
      </c>
      <c r="E2965" s="75">
        <v>13</v>
      </c>
      <c r="F2965" s="75" t="s">
        <v>262</v>
      </c>
    </row>
    <row r="2966" spans="2:6" x14ac:dyDescent="0.3">
      <c r="B2966" s="75">
        <v>66</v>
      </c>
      <c r="C2966" s="75">
        <v>30</v>
      </c>
      <c r="D2966" s="75">
        <v>44</v>
      </c>
      <c r="E2966" s="75">
        <v>14</v>
      </c>
      <c r="F2966" s="75" t="s">
        <v>262</v>
      </c>
    </row>
    <row r="2967" spans="2:6" x14ac:dyDescent="0.3">
      <c r="B2967" s="75">
        <v>68</v>
      </c>
      <c r="C2967" s="75">
        <v>28</v>
      </c>
      <c r="D2967" s="75">
        <v>48</v>
      </c>
      <c r="E2967" s="75">
        <v>14</v>
      </c>
      <c r="F2967" s="75" t="s">
        <v>262</v>
      </c>
    </row>
    <row r="2968" spans="2:6" x14ac:dyDescent="0.3">
      <c r="B2968" s="75">
        <v>54</v>
      </c>
      <c r="C2968" s="75">
        <v>34</v>
      </c>
      <c r="D2968" s="75">
        <v>17</v>
      </c>
      <c r="E2968" s="75">
        <v>2</v>
      </c>
      <c r="F2968" s="75" t="s">
        <v>261</v>
      </c>
    </row>
    <row r="2969" spans="2:6" x14ac:dyDescent="0.3">
      <c r="B2969" s="75">
        <v>51</v>
      </c>
      <c r="C2969" s="75">
        <v>37</v>
      </c>
      <c r="D2969" s="75">
        <v>15</v>
      </c>
      <c r="E2969" s="75">
        <v>4</v>
      </c>
      <c r="F2969" s="75" t="s">
        <v>261</v>
      </c>
    </row>
    <row r="2970" spans="2:6" x14ac:dyDescent="0.3">
      <c r="B2970" s="75">
        <v>52</v>
      </c>
      <c r="C2970" s="75">
        <v>35</v>
      </c>
      <c r="D2970" s="75">
        <v>15</v>
      </c>
      <c r="E2970" s="75">
        <v>2</v>
      </c>
      <c r="F2970" s="75" t="s">
        <v>261</v>
      </c>
    </row>
    <row r="2971" spans="2:6" x14ac:dyDescent="0.3">
      <c r="B2971" s="75">
        <v>58</v>
      </c>
      <c r="C2971" s="75">
        <v>28</v>
      </c>
      <c r="D2971" s="75">
        <v>51</v>
      </c>
      <c r="E2971" s="75">
        <v>24</v>
      </c>
      <c r="F2971" s="75" t="s">
        <v>684</v>
      </c>
    </row>
    <row r="2972" spans="2:6" x14ac:dyDescent="0.3">
      <c r="B2972" s="75">
        <v>67</v>
      </c>
      <c r="C2972" s="75">
        <v>30</v>
      </c>
      <c r="D2972" s="75">
        <v>50</v>
      </c>
      <c r="E2972" s="75">
        <v>17</v>
      </c>
      <c r="F2972" s="75" t="s">
        <v>262</v>
      </c>
    </row>
    <row r="2973" spans="2:6" x14ac:dyDescent="0.3">
      <c r="B2973" s="75">
        <v>63</v>
      </c>
      <c r="C2973" s="75">
        <v>33</v>
      </c>
      <c r="D2973" s="75">
        <v>60</v>
      </c>
      <c r="E2973" s="75">
        <v>25</v>
      </c>
      <c r="F2973" s="75" t="s">
        <v>684</v>
      </c>
    </row>
    <row r="2974" spans="2:6" x14ac:dyDescent="0.3">
      <c r="B2974" s="75">
        <v>53</v>
      </c>
      <c r="C2974" s="75">
        <v>37</v>
      </c>
      <c r="D2974" s="75">
        <v>15</v>
      </c>
      <c r="E2974" s="75">
        <v>2</v>
      </c>
      <c r="F2974" s="75" t="s">
        <v>261</v>
      </c>
    </row>
    <row r="2977" spans="2:6" x14ac:dyDescent="0.3">
      <c r="B2977" s="75" t="s">
        <v>692</v>
      </c>
      <c r="C2977" s="75" t="s">
        <v>693</v>
      </c>
      <c r="D2977" s="75" t="s">
        <v>694</v>
      </c>
      <c r="E2977" s="75" t="s">
        <v>690</v>
      </c>
      <c r="F2977" s="75" t="s">
        <v>691</v>
      </c>
    </row>
    <row r="2978" spans="2:6" x14ac:dyDescent="0.3">
      <c r="B2978" s="75">
        <v>2.2000000000000002</v>
      </c>
      <c r="C2978" s="75">
        <v>23.5</v>
      </c>
      <c r="D2978" s="75">
        <v>1.7</v>
      </c>
      <c r="E2978" s="75">
        <v>14</v>
      </c>
      <c r="F2978" s="75" t="s">
        <v>688</v>
      </c>
    </row>
    <row r="2979" spans="2:6" x14ac:dyDescent="0.3">
      <c r="B2979" s="75">
        <v>3</v>
      </c>
      <c r="C2979" s="75">
        <v>27</v>
      </c>
      <c r="D2979" s="75">
        <v>2.2999999999999998</v>
      </c>
      <c r="E2979" s="75">
        <v>14</v>
      </c>
      <c r="F2979" s="75" t="s">
        <v>688</v>
      </c>
    </row>
    <row r="2980" spans="2:6" x14ac:dyDescent="0.3">
      <c r="B2980" s="75">
        <v>3.3</v>
      </c>
      <c r="C2980" s="75">
        <v>24.5</v>
      </c>
      <c r="D2980" s="75">
        <v>3.2</v>
      </c>
      <c r="E2980" s="75">
        <v>14</v>
      </c>
      <c r="F2980" s="75" t="s">
        <v>688</v>
      </c>
    </row>
    <row r="2981" spans="2:6" x14ac:dyDescent="0.3">
      <c r="B2981" s="75">
        <v>2.2000000000000002</v>
      </c>
      <c r="C2981" s="75">
        <v>20.5</v>
      </c>
      <c r="D2981" s="75">
        <v>1.5</v>
      </c>
      <c r="E2981" s="75">
        <v>14</v>
      </c>
      <c r="F2981" s="75" t="s">
        <v>688</v>
      </c>
    </row>
    <row r="2982" spans="2:6" x14ac:dyDescent="0.3">
      <c r="B2982" s="75">
        <v>2</v>
      </c>
      <c r="C2982" s="75">
        <v>19</v>
      </c>
      <c r="D2982" s="75">
        <v>2</v>
      </c>
      <c r="E2982" s="75">
        <v>14</v>
      </c>
      <c r="F2982" s="75" t="s">
        <v>688</v>
      </c>
    </row>
    <row r="2983" spans="2:6" x14ac:dyDescent="0.3">
      <c r="B2983" s="75">
        <v>3.5</v>
      </c>
      <c r="C2983" s="75">
        <v>23.5</v>
      </c>
      <c r="D2983" s="75">
        <v>2.9</v>
      </c>
      <c r="E2983" s="75">
        <v>14</v>
      </c>
      <c r="F2983" s="75" t="s">
        <v>688</v>
      </c>
    </row>
    <row r="2984" spans="2:6" x14ac:dyDescent="0.3">
      <c r="B2984" s="75">
        <v>21.8</v>
      </c>
      <c r="C2984" s="75">
        <v>41.5</v>
      </c>
      <c r="D2984" s="75">
        <v>23</v>
      </c>
      <c r="E2984" s="75">
        <v>18</v>
      </c>
      <c r="F2984" s="75" t="s">
        <v>688</v>
      </c>
    </row>
    <row r="2985" spans="2:6" x14ac:dyDescent="0.3">
      <c r="B2985" s="75">
        <v>11</v>
      </c>
      <c r="C2985" s="75">
        <v>32.5</v>
      </c>
      <c r="D2985" s="75">
        <v>15.4</v>
      </c>
      <c r="E2985" s="75">
        <v>18</v>
      </c>
      <c r="F2985" s="75" t="s">
        <v>688</v>
      </c>
    </row>
    <row r="2986" spans="2:6" x14ac:dyDescent="0.3">
      <c r="B2986" s="75">
        <v>16.399999999999999</v>
      </c>
      <c r="C2986" s="75">
        <v>40.5</v>
      </c>
      <c r="D2986" s="75">
        <v>22.8</v>
      </c>
      <c r="E2986" s="75">
        <v>18</v>
      </c>
      <c r="F2986" s="75" t="s">
        <v>688</v>
      </c>
    </row>
    <row r="2987" spans="2:6" x14ac:dyDescent="0.3">
      <c r="B2987" s="75">
        <v>13.1</v>
      </c>
      <c r="C2987" s="75">
        <v>31</v>
      </c>
      <c r="D2987" s="75">
        <v>21.5</v>
      </c>
      <c r="E2987" s="75">
        <v>18</v>
      </c>
      <c r="F2987" s="75" t="s">
        <v>688</v>
      </c>
    </row>
    <row r="2988" spans="2:6" x14ac:dyDescent="0.3">
      <c r="B2988" s="75">
        <v>15.4</v>
      </c>
      <c r="C2988" s="75">
        <v>41.5</v>
      </c>
      <c r="D2988" s="75">
        <v>20.8</v>
      </c>
      <c r="E2988" s="75">
        <v>18</v>
      </c>
      <c r="F2988" s="75" t="s">
        <v>688</v>
      </c>
    </row>
    <row r="2989" spans="2:6" x14ac:dyDescent="0.3">
      <c r="B2989" s="75">
        <v>14.5</v>
      </c>
      <c r="C2989" s="75">
        <v>40</v>
      </c>
      <c r="D2989" s="75">
        <v>20.3</v>
      </c>
      <c r="E2989" s="75">
        <v>18</v>
      </c>
      <c r="F2989" s="75" t="s">
        <v>688</v>
      </c>
    </row>
    <row r="2990" spans="2:6" x14ac:dyDescent="0.3">
      <c r="B2990" s="75">
        <v>13.6</v>
      </c>
      <c r="C2990" s="75">
        <v>29.5</v>
      </c>
      <c r="D2990" s="75">
        <v>30.8</v>
      </c>
      <c r="E2990" s="75">
        <v>22</v>
      </c>
      <c r="F2990" s="75" t="s">
        <v>688</v>
      </c>
    </row>
    <row r="2991" spans="2:6" x14ac:dyDescent="0.3">
      <c r="B2991" s="75">
        <v>6.2</v>
      </c>
      <c r="C2991" s="75">
        <v>23.5</v>
      </c>
      <c r="D2991" s="75">
        <v>14.6</v>
      </c>
      <c r="E2991" s="75">
        <v>22</v>
      </c>
      <c r="F2991" s="75" t="s">
        <v>688</v>
      </c>
    </row>
    <row r="2992" spans="2:6" x14ac:dyDescent="0.3">
      <c r="B2992" s="75">
        <v>16.7</v>
      </c>
      <c r="C2992" s="75">
        <v>58.5</v>
      </c>
      <c r="D2992" s="75">
        <v>36</v>
      </c>
      <c r="E2992" s="75">
        <v>22</v>
      </c>
      <c r="F2992" s="75" t="s">
        <v>688</v>
      </c>
    </row>
    <row r="2993" spans="2:6" x14ac:dyDescent="0.3">
      <c r="B2993" s="75">
        <v>12.2</v>
      </c>
      <c r="C2993" s="75">
        <v>40.5</v>
      </c>
      <c r="D2993" s="75">
        <v>23.9</v>
      </c>
      <c r="E2993" s="75">
        <v>22</v>
      </c>
      <c r="F2993" s="75" t="s">
        <v>688</v>
      </c>
    </row>
    <row r="2994" spans="2:6" x14ac:dyDescent="0.3">
      <c r="B2994" s="75">
        <v>8.6999999999999993</v>
      </c>
      <c r="C2994" s="75">
        <v>37</v>
      </c>
      <c r="D2994" s="75">
        <v>20.3</v>
      </c>
      <c r="E2994" s="75">
        <v>22</v>
      </c>
      <c r="F2994" s="75" t="s">
        <v>688</v>
      </c>
    </row>
    <row r="2995" spans="2:6" x14ac:dyDescent="0.3">
      <c r="B2995" s="75">
        <v>12.3</v>
      </c>
      <c r="C2995" s="75">
        <v>41.5</v>
      </c>
      <c r="D2995" s="75">
        <v>27.7</v>
      </c>
      <c r="E2995" s="75">
        <v>22</v>
      </c>
      <c r="F2995" s="75" t="s">
        <v>688</v>
      </c>
    </row>
    <row r="2996" spans="2:6" x14ac:dyDescent="0.3">
      <c r="B2996" s="75">
        <v>3</v>
      </c>
      <c r="C2996" s="75">
        <v>24</v>
      </c>
      <c r="D2996" s="75">
        <v>10.199999999999999</v>
      </c>
      <c r="E2996" s="75">
        <v>26</v>
      </c>
      <c r="F2996" s="75" t="s">
        <v>688</v>
      </c>
    </row>
    <row r="2997" spans="2:6" x14ac:dyDescent="0.3">
      <c r="B2997" s="75">
        <v>5.3</v>
      </c>
      <c r="C2997" s="75">
        <v>26.5</v>
      </c>
      <c r="D2997" s="75">
        <v>15.6</v>
      </c>
      <c r="E2997" s="75">
        <v>26</v>
      </c>
      <c r="F2997" s="75" t="s">
        <v>688</v>
      </c>
    </row>
    <row r="2998" spans="2:6" x14ac:dyDescent="0.3">
      <c r="B2998" s="75">
        <v>3.1</v>
      </c>
      <c r="C2998" s="75">
        <v>24.5</v>
      </c>
      <c r="D2998" s="75">
        <v>14.7</v>
      </c>
      <c r="E2998" s="75">
        <v>26</v>
      </c>
      <c r="F2998" s="75" t="s">
        <v>688</v>
      </c>
    </row>
    <row r="2999" spans="2:6" x14ac:dyDescent="0.3">
      <c r="B2999" s="75">
        <v>4.8</v>
      </c>
      <c r="C2999" s="75">
        <v>34</v>
      </c>
      <c r="D2999" s="75">
        <v>20.5</v>
      </c>
      <c r="E2999" s="75">
        <v>26</v>
      </c>
      <c r="F2999" s="75" t="s">
        <v>688</v>
      </c>
    </row>
    <row r="3000" spans="2:6" x14ac:dyDescent="0.3">
      <c r="B3000" s="75">
        <v>3.4</v>
      </c>
      <c r="C3000" s="75">
        <v>22.5</v>
      </c>
      <c r="D3000" s="75">
        <v>14.3</v>
      </c>
      <c r="E3000" s="75">
        <v>26</v>
      </c>
      <c r="F3000" s="75" t="s">
        <v>688</v>
      </c>
    </row>
    <row r="3001" spans="2:6" x14ac:dyDescent="0.3">
      <c r="B3001" s="75">
        <v>7.4</v>
      </c>
      <c r="C3001" s="75">
        <v>32</v>
      </c>
      <c r="D3001" s="75">
        <v>23.2</v>
      </c>
      <c r="E3001" s="75">
        <v>26</v>
      </c>
      <c r="F3001" s="75" t="s">
        <v>688</v>
      </c>
    </row>
    <row r="3002" spans="2:6" x14ac:dyDescent="0.3">
      <c r="B3002" s="75">
        <v>2.2999999999999998</v>
      </c>
      <c r="C3002" s="75">
        <v>23.5</v>
      </c>
      <c r="D3002" s="75">
        <v>2</v>
      </c>
      <c r="E3002" s="75">
        <v>14</v>
      </c>
      <c r="F3002" s="75" t="s">
        <v>689</v>
      </c>
    </row>
    <row r="3003" spans="2:6" x14ac:dyDescent="0.3">
      <c r="B3003" s="75">
        <v>3</v>
      </c>
      <c r="C3003" s="75">
        <v>21</v>
      </c>
      <c r="D3003" s="75">
        <v>2.7</v>
      </c>
      <c r="E3003" s="75">
        <v>14</v>
      </c>
      <c r="F3003" s="75" t="s">
        <v>689</v>
      </c>
    </row>
    <row r="3004" spans="2:6" x14ac:dyDescent="0.3">
      <c r="B3004" s="75">
        <v>2.2999999999999998</v>
      </c>
      <c r="C3004" s="75">
        <v>22</v>
      </c>
      <c r="D3004" s="75">
        <v>1.8</v>
      </c>
      <c r="E3004" s="75">
        <v>14</v>
      </c>
      <c r="F3004" s="75" t="s">
        <v>689</v>
      </c>
    </row>
    <row r="3005" spans="2:6" x14ac:dyDescent="0.3">
      <c r="B3005" s="75">
        <v>2.5</v>
      </c>
      <c r="C3005" s="75">
        <v>22.5</v>
      </c>
      <c r="D3005" s="75">
        <v>2.4</v>
      </c>
      <c r="E3005" s="75">
        <v>14</v>
      </c>
      <c r="F3005" s="75" t="s">
        <v>689</v>
      </c>
    </row>
    <row r="3006" spans="2:6" x14ac:dyDescent="0.3">
      <c r="B3006" s="75">
        <v>2.4</v>
      </c>
      <c r="C3006" s="75">
        <v>21.5</v>
      </c>
      <c r="D3006" s="75">
        <v>1.1000000000000001</v>
      </c>
      <c r="E3006" s="75">
        <v>14</v>
      </c>
      <c r="F3006" s="75" t="s">
        <v>689</v>
      </c>
    </row>
    <row r="3007" spans="2:6" x14ac:dyDescent="0.3">
      <c r="B3007" s="75">
        <v>2.7</v>
      </c>
      <c r="C3007" s="75">
        <v>25</v>
      </c>
      <c r="D3007" s="75">
        <v>2.6</v>
      </c>
      <c r="E3007" s="75">
        <v>14</v>
      </c>
      <c r="F3007" s="75" t="s">
        <v>689</v>
      </c>
    </row>
    <row r="3008" spans="2:6" x14ac:dyDescent="0.3">
      <c r="B3008" s="75">
        <v>10.1</v>
      </c>
      <c r="C3008" s="75">
        <v>43.5</v>
      </c>
      <c r="D3008" s="75">
        <v>14.2</v>
      </c>
      <c r="E3008" s="75">
        <v>18</v>
      </c>
      <c r="F3008" s="75" t="s">
        <v>689</v>
      </c>
    </row>
    <row r="3009" spans="2:6" x14ac:dyDescent="0.3">
      <c r="B3009" s="75">
        <v>7.6</v>
      </c>
      <c r="C3009" s="75">
        <v>27</v>
      </c>
      <c r="D3009" s="75">
        <v>14.7</v>
      </c>
      <c r="E3009" s="75">
        <v>18</v>
      </c>
      <c r="F3009" s="75" t="s">
        <v>689</v>
      </c>
    </row>
    <row r="3010" spans="2:6" x14ac:dyDescent="0.3">
      <c r="B3010" s="75">
        <v>19.7</v>
      </c>
      <c r="C3010" s="75">
        <v>32.5</v>
      </c>
      <c r="D3010" s="75">
        <v>21.4</v>
      </c>
      <c r="E3010" s="75">
        <v>18</v>
      </c>
      <c r="F3010" s="75" t="s">
        <v>689</v>
      </c>
    </row>
    <row r="3011" spans="2:6" x14ac:dyDescent="0.3">
      <c r="B3011" s="75">
        <v>4.3</v>
      </c>
      <c r="C3011" s="75">
        <v>28.5</v>
      </c>
      <c r="D3011" s="75">
        <v>9.6999999999999993</v>
      </c>
      <c r="E3011" s="75">
        <v>18</v>
      </c>
      <c r="F3011" s="75" t="s">
        <v>689</v>
      </c>
    </row>
    <row r="3012" spans="2:6" x14ac:dyDescent="0.3">
      <c r="B3012" s="75">
        <v>5.2</v>
      </c>
      <c r="C3012" s="75">
        <v>33.5</v>
      </c>
      <c r="D3012" s="75">
        <v>12.2</v>
      </c>
      <c r="E3012" s="75">
        <v>18</v>
      </c>
      <c r="F3012" s="75" t="s">
        <v>689</v>
      </c>
    </row>
    <row r="3013" spans="2:6" x14ac:dyDescent="0.3">
      <c r="B3013" s="75">
        <v>3.9</v>
      </c>
      <c r="C3013" s="75">
        <v>24.5</v>
      </c>
      <c r="D3013" s="75">
        <v>8.1999999999999993</v>
      </c>
      <c r="E3013" s="75">
        <v>18</v>
      </c>
      <c r="F3013" s="75" t="s">
        <v>689</v>
      </c>
    </row>
    <row r="3014" spans="2:6" x14ac:dyDescent="0.3">
      <c r="B3014" s="75">
        <v>10</v>
      </c>
      <c r="C3014" s="75">
        <v>21</v>
      </c>
      <c r="D3014" s="75">
        <v>23.6</v>
      </c>
      <c r="E3014" s="75">
        <v>22</v>
      </c>
      <c r="F3014" s="75" t="s">
        <v>689</v>
      </c>
    </row>
    <row r="3015" spans="2:6" x14ac:dyDescent="0.3">
      <c r="B3015" s="75">
        <v>12.3</v>
      </c>
      <c r="C3015" s="75">
        <v>49</v>
      </c>
      <c r="D3015" s="75">
        <v>28.1</v>
      </c>
      <c r="E3015" s="75">
        <v>22</v>
      </c>
      <c r="F3015" s="75" t="s">
        <v>689</v>
      </c>
    </row>
    <row r="3016" spans="2:6" x14ac:dyDescent="0.3">
      <c r="B3016" s="75">
        <v>4.9000000000000004</v>
      </c>
      <c r="C3016" s="75">
        <v>28.5</v>
      </c>
      <c r="D3016" s="75">
        <v>13.3</v>
      </c>
      <c r="E3016" s="75">
        <v>22</v>
      </c>
      <c r="F3016" s="75" t="s">
        <v>689</v>
      </c>
    </row>
    <row r="3017" spans="2:6" x14ac:dyDescent="0.3">
      <c r="B3017" s="75">
        <v>9.6</v>
      </c>
      <c r="C3017" s="75">
        <v>27</v>
      </c>
      <c r="D3017" s="75">
        <v>24.6</v>
      </c>
      <c r="E3017" s="75">
        <v>22</v>
      </c>
      <c r="F3017" s="75" t="s">
        <v>689</v>
      </c>
    </row>
    <row r="3018" spans="2:6" x14ac:dyDescent="0.3">
      <c r="B3018" s="75">
        <v>6.5</v>
      </c>
      <c r="C3018" s="75">
        <v>29</v>
      </c>
      <c r="D3018" s="75">
        <v>19.3</v>
      </c>
      <c r="E3018" s="75">
        <v>22</v>
      </c>
      <c r="F3018" s="75" t="s">
        <v>689</v>
      </c>
    </row>
    <row r="3019" spans="2:6" x14ac:dyDescent="0.3">
      <c r="B3019" s="75">
        <v>13.6</v>
      </c>
      <c r="C3019" s="75">
        <v>30.5</v>
      </c>
      <c r="D3019" s="75">
        <v>31.5</v>
      </c>
      <c r="E3019" s="75">
        <v>22</v>
      </c>
      <c r="F3019" s="75" t="s">
        <v>689</v>
      </c>
    </row>
    <row r="3020" spans="2:6" x14ac:dyDescent="0.3">
      <c r="B3020" s="75">
        <v>4.2</v>
      </c>
      <c r="C3020" s="75">
        <v>25.5</v>
      </c>
      <c r="D3020" s="75">
        <v>13.3</v>
      </c>
      <c r="E3020" s="75">
        <v>26</v>
      </c>
      <c r="F3020" s="75" t="s">
        <v>689</v>
      </c>
    </row>
    <row r="3021" spans="2:6" x14ac:dyDescent="0.3">
      <c r="B3021" s="75">
        <v>2.2000000000000002</v>
      </c>
      <c r="C3021" s="75">
        <v>23.5</v>
      </c>
      <c r="D3021" s="75">
        <v>8.5</v>
      </c>
      <c r="E3021" s="75">
        <v>26</v>
      </c>
      <c r="F3021" s="75" t="s">
        <v>689</v>
      </c>
    </row>
    <row r="3022" spans="2:6" x14ac:dyDescent="0.3">
      <c r="B3022" s="75">
        <v>2.8</v>
      </c>
      <c r="C3022" s="75">
        <v>19.5</v>
      </c>
      <c r="D3022" s="75">
        <v>11.8</v>
      </c>
      <c r="E3022" s="75">
        <v>26</v>
      </c>
      <c r="F3022" s="75" t="s">
        <v>689</v>
      </c>
    </row>
    <row r="3023" spans="2:6" x14ac:dyDescent="0.3">
      <c r="B3023" s="75">
        <v>1.3</v>
      </c>
      <c r="C3023" s="75">
        <v>21.5</v>
      </c>
      <c r="D3023" s="75">
        <v>7.8</v>
      </c>
      <c r="E3023" s="75">
        <v>26</v>
      </c>
      <c r="F3023" s="75" t="s">
        <v>689</v>
      </c>
    </row>
    <row r="3024" spans="2:6" x14ac:dyDescent="0.3">
      <c r="B3024" s="75">
        <v>4.2</v>
      </c>
      <c r="C3024" s="75">
        <v>28.5</v>
      </c>
      <c r="D3024" s="75">
        <v>15.1</v>
      </c>
      <c r="E3024" s="75">
        <v>26</v>
      </c>
      <c r="F3024" s="75" t="s">
        <v>689</v>
      </c>
    </row>
    <row r="3025" spans="2:7" x14ac:dyDescent="0.3">
      <c r="B3025" s="75">
        <v>3</v>
      </c>
      <c r="C3025" s="75">
        <v>25</v>
      </c>
      <c r="D3025" s="75">
        <v>11.8</v>
      </c>
      <c r="E3025" s="75">
        <v>26</v>
      </c>
      <c r="F3025" s="75" t="s">
        <v>689</v>
      </c>
    </row>
    <row r="3028" spans="2:7" x14ac:dyDescent="0.3">
      <c r="B3028" s="75" t="s">
        <v>704</v>
      </c>
      <c r="C3028" s="75" t="s">
        <v>697</v>
      </c>
      <c r="D3028" s="75" t="s">
        <v>698</v>
      </c>
      <c r="E3028" s="75" t="s">
        <v>699</v>
      </c>
      <c r="F3028" s="75" t="s">
        <v>700</v>
      </c>
      <c r="G3028" s="75" t="s">
        <v>701</v>
      </c>
    </row>
    <row r="3029" spans="2:7" x14ac:dyDescent="0.3">
      <c r="B3029" s="75">
        <v>1</v>
      </c>
      <c r="C3029" s="75">
        <v>0.3</v>
      </c>
      <c r="D3029" s="75">
        <v>0.4</v>
      </c>
      <c r="E3029" s="75">
        <v>0.55000000000000004</v>
      </c>
      <c r="F3029" s="75">
        <v>0.65</v>
      </c>
      <c r="G3029" s="75" t="s">
        <v>702</v>
      </c>
    </row>
    <row r="3030" spans="2:7" x14ac:dyDescent="0.3">
      <c r="B3030" s="75">
        <v>2</v>
      </c>
      <c r="C3030" s="75">
        <v>0.2</v>
      </c>
      <c r="D3030" s="75">
        <v>0.65</v>
      </c>
      <c r="E3030" s="75">
        <v>0.3</v>
      </c>
      <c r="F3030" s="75">
        <v>0.8</v>
      </c>
      <c r="G3030" s="75" t="s">
        <v>702</v>
      </c>
    </row>
    <row r="3031" spans="2:7" x14ac:dyDescent="0.3">
      <c r="B3031" s="75">
        <v>3</v>
      </c>
      <c r="C3031" s="75">
        <v>0.3</v>
      </c>
      <c r="D3031" s="75">
        <v>0.5</v>
      </c>
      <c r="E3031" s="75">
        <v>0.5</v>
      </c>
      <c r="F3031" s="75">
        <v>0.7</v>
      </c>
      <c r="G3031" s="75" t="s">
        <v>702</v>
      </c>
    </row>
    <row r="3032" spans="2:7" x14ac:dyDescent="0.3">
      <c r="B3032" s="75">
        <v>4</v>
      </c>
      <c r="C3032" s="75">
        <v>0.25</v>
      </c>
      <c r="D3032" s="75">
        <v>0.35</v>
      </c>
      <c r="E3032" s="75">
        <v>0.45</v>
      </c>
      <c r="F3032" s="75">
        <v>0.65</v>
      </c>
      <c r="G3032" s="75" t="s">
        <v>702</v>
      </c>
    </row>
    <row r="3033" spans="2:7" x14ac:dyDescent="0.3">
      <c r="B3033" s="75">
        <v>5</v>
      </c>
      <c r="C3033" s="75">
        <v>0.35</v>
      </c>
      <c r="D3033" s="75">
        <v>0.35</v>
      </c>
      <c r="E3033" s="75">
        <v>0.55000000000000004</v>
      </c>
      <c r="F3033" s="75">
        <v>0.65</v>
      </c>
      <c r="G3033" s="75" t="s">
        <v>702</v>
      </c>
    </row>
    <row r="3034" spans="2:7" x14ac:dyDescent="0.3">
      <c r="B3034" s="75">
        <v>6</v>
      </c>
      <c r="C3034" s="75">
        <v>0.5</v>
      </c>
      <c r="D3034" s="75">
        <v>0.5</v>
      </c>
      <c r="E3034" s="75">
        <v>0.5</v>
      </c>
      <c r="F3034" s="75">
        <v>0.5</v>
      </c>
      <c r="G3034" s="75" t="s">
        <v>702</v>
      </c>
    </row>
    <row r="3035" spans="2:7" x14ac:dyDescent="0.3">
      <c r="B3035" s="75">
        <v>7</v>
      </c>
      <c r="C3035" s="75">
        <v>0.4</v>
      </c>
      <c r="D3035" s="75">
        <v>0.4</v>
      </c>
      <c r="E3035" s="75">
        <v>0.6</v>
      </c>
      <c r="F3035" s="75">
        <v>0.6</v>
      </c>
      <c r="G3035" s="75" t="s">
        <v>703</v>
      </c>
    </row>
    <row r="3036" spans="2:7" x14ac:dyDescent="0.3">
      <c r="B3036" s="75">
        <v>8</v>
      </c>
      <c r="C3036" s="75">
        <v>0.45</v>
      </c>
      <c r="D3036" s="75">
        <v>0.5</v>
      </c>
      <c r="E3036" s="75">
        <v>0.55000000000000004</v>
      </c>
      <c r="F3036" s="75">
        <v>0.85</v>
      </c>
      <c r="G3036" s="75" t="s">
        <v>703</v>
      </c>
    </row>
    <row r="3037" spans="2:7" x14ac:dyDescent="0.3">
      <c r="B3037" s="75">
        <v>9</v>
      </c>
      <c r="C3037" s="75">
        <v>0.9</v>
      </c>
      <c r="D3037" s="75">
        <v>0.95</v>
      </c>
      <c r="E3037" s="75">
        <v>1.1000000000000001</v>
      </c>
      <c r="F3037" s="75">
        <v>1.1000000000000001</v>
      </c>
      <c r="G3037" s="75" t="s">
        <v>703</v>
      </c>
    </row>
    <row r="3038" spans="2:7" x14ac:dyDescent="0.3">
      <c r="B3038" s="75">
        <v>10</v>
      </c>
      <c r="C3038" s="75">
        <v>0.6</v>
      </c>
      <c r="D3038" s="75">
        <v>0.7</v>
      </c>
      <c r="E3038" s="75">
        <v>0.85</v>
      </c>
      <c r="F3038" s="75">
        <v>0.95</v>
      </c>
      <c r="G3038" s="75" t="s">
        <v>703</v>
      </c>
    </row>
    <row r="3039" spans="2:7" x14ac:dyDescent="0.3">
      <c r="B3039" s="75">
        <v>11</v>
      </c>
      <c r="C3039" s="75">
        <v>0.55000000000000004</v>
      </c>
      <c r="D3039" s="75">
        <v>0.75</v>
      </c>
      <c r="E3039" s="75">
        <v>1</v>
      </c>
      <c r="F3039" s="75">
        <v>1.2</v>
      </c>
      <c r="G3039" s="75" t="s">
        <v>703</v>
      </c>
    </row>
    <row r="3040" spans="2:7" x14ac:dyDescent="0.3">
      <c r="B3040" s="75">
        <v>12</v>
      </c>
      <c r="C3040" s="75">
        <v>0.7</v>
      </c>
      <c r="D3040" s="75">
        <v>0.7</v>
      </c>
      <c r="E3040" s="75">
        <v>1</v>
      </c>
      <c r="F3040" s="75">
        <v>1.1000000000000001</v>
      </c>
      <c r="G3040" s="75" t="s">
        <v>703</v>
      </c>
    </row>
    <row r="3043" spans="2:6" x14ac:dyDescent="0.3">
      <c r="B3043" s="75" t="s">
        <v>748</v>
      </c>
      <c r="C3043" s="75" t="s">
        <v>749</v>
      </c>
      <c r="D3043" s="75" t="s">
        <v>275</v>
      </c>
      <c r="E3043" s="75" t="s">
        <v>276</v>
      </c>
      <c r="F3043" s="75" t="s">
        <v>329</v>
      </c>
    </row>
    <row r="3044" spans="2:6" x14ac:dyDescent="0.3">
      <c r="B3044" s="75">
        <v>0</v>
      </c>
      <c r="C3044" s="75">
        <v>0</v>
      </c>
      <c r="D3044" s="75">
        <v>6.5</v>
      </c>
      <c r="E3044" s="75">
        <v>9.5</v>
      </c>
      <c r="F3044" s="75">
        <v>4.4000000000000004</v>
      </c>
    </row>
    <row r="3045" spans="2:6" x14ac:dyDescent="0.3">
      <c r="B3045" s="75">
        <v>0</v>
      </c>
      <c r="C3045" s="75">
        <v>0</v>
      </c>
      <c r="D3045" s="75">
        <v>6.2</v>
      </c>
      <c r="E3045" s="75">
        <v>9.9</v>
      </c>
      <c r="F3045" s="75">
        <v>6.4</v>
      </c>
    </row>
    <row r="3046" spans="2:6" x14ac:dyDescent="0.3">
      <c r="B3046" s="75">
        <v>0</v>
      </c>
      <c r="C3046" s="75">
        <v>0</v>
      </c>
      <c r="D3046" s="75">
        <v>5.8</v>
      </c>
      <c r="E3046" s="75">
        <v>9.6</v>
      </c>
      <c r="F3046" s="75">
        <v>3</v>
      </c>
    </row>
    <row r="3047" spans="2:6" x14ac:dyDescent="0.3">
      <c r="B3047" s="75">
        <v>0</v>
      </c>
      <c r="C3047" s="75">
        <v>0</v>
      </c>
      <c r="D3047" s="75">
        <v>6.5</v>
      </c>
      <c r="E3047" s="75">
        <v>9.6</v>
      </c>
      <c r="F3047" s="75">
        <v>4.0999999999999996</v>
      </c>
    </row>
    <row r="3048" spans="2:6" x14ac:dyDescent="0.3">
      <c r="B3048" s="75">
        <v>0</v>
      </c>
      <c r="C3048" s="75">
        <v>0</v>
      </c>
      <c r="D3048" s="75">
        <v>6.5</v>
      </c>
      <c r="E3048" s="75">
        <v>9.1999999999999993</v>
      </c>
      <c r="F3048" s="75">
        <v>0.8</v>
      </c>
    </row>
    <row r="3049" spans="2:6" x14ac:dyDescent="0.3">
      <c r="B3049" s="75">
        <v>0</v>
      </c>
      <c r="C3049" s="75">
        <v>1</v>
      </c>
      <c r="D3049" s="75">
        <v>6.9</v>
      </c>
      <c r="E3049" s="75">
        <v>9.1</v>
      </c>
      <c r="F3049" s="75">
        <v>5.7</v>
      </c>
    </row>
    <row r="3050" spans="2:6" x14ac:dyDescent="0.3">
      <c r="B3050" s="75">
        <v>0</v>
      </c>
      <c r="C3050" s="75">
        <v>1</v>
      </c>
      <c r="D3050" s="75">
        <v>7.2</v>
      </c>
      <c r="E3050" s="75">
        <v>10</v>
      </c>
      <c r="F3050" s="75">
        <v>2</v>
      </c>
    </row>
    <row r="3051" spans="2:6" x14ac:dyDescent="0.3">
      <c r="B3051" s="75">
        <v>0</v>
      </c>
      <c r="C3051" s="75">
        <v>1</v>
      </c>
      <c r="D3051" s="75">
        <v>6.9</v>
      </c>
      <c r="E3051" s="75">
        <v>9.9</v>
      </c>
      <c r="F3051" s="75">
        <v>3.9</v>
      </c>
    </row>
    <row r="3052" spans="2:6" x14ac:dyDescent="0.3">
      <c r="B3052" s="75">
        <v>0</v>
      </c>
      <c r="C3052" s="75">
        <v>1</v>
      </c>
      <c r="D3052" s="75">
        <v>6.1</v>
      </c>
      <c r="E3052" s="75">
        <v>9.5</v>
      </c>
      <c r="F3052" s="75">
        <v>1.9</v>
      </c>
    </row>
    <row r="3053" spans="2:6" x14ac:dyDescent="0.3">
      <c r="B3053" s="75">
        <v>0</v>
      </c>
      <c r="C3053" s="75">
        <v>1</v>
      </c>
      <c r="D3053" s="75">
        <v>6.3</v>
      </c>
      <c r="E3053" s="75">
        <v>9.4</v>
      </c>
      <c r="F3053" s="75">
        <v>5.7</v>
      </c>
    </row>
    <row r="3054" spans="2:6" x14ac:dyDescent="0.3">
      <c r="B3054" s="75">
        <v>1</v>
      </c>
      <c r="C3054" s="75">
        <v>0</v>
      </c>
      <c r="D3054" s="75">
        <v>6.7</v>
      </c>
      <c r="E3054" s="75">
        <v>9.1</v>
      </c>
      <c r="F3054" s="75">
        <v>2.8</v>
      </c>
    </row>
    <row r="3055" spans="2:6" x14ac:dyDescent="0.3">
      <c r="B3055" s="75">
        <v>1</v>
      </c>
      <c r="C3055" s="75">
        <v>0</v>
      </c>
      <c r="D3055" s="75">
        <v>6.6</v>
      </c>
      <c r="E3055" s="75">
        <v>9.3000000000000007</v>
      </c>
      <c r="F3055" s="75">
        <v>4.0999999999999996</v>
      </c>
    </row>
    <row r="3056" spans="2:6" x14ac:dyDescent="0.3">
      <c r="B3056" s="75">
        <v>1</v>
      </c>
      <c r="C3056" s="75">
        <v>0</v>
      </c>
      <c r="D3056" s="75">
        <v>7.2</v>
      </c>
      <c r="E3056" s="75">
        <v>8.3000000000000007</v>
      </c>
      <c r="F3056" s="75">
        <v>3.8</v>
      </c>
    </row>
    <row r="3057" spans="2:8" x14ac:dyDescent="0.3">
      <c r="B3057" s="75">
        <v>1</v>
      </c>
      <c r="C3057" s="75">
        <v>0</v>
      </c>
      <c r="D3057" s="75">
        <v>7.1</v>
      </c>
      <c r="E3057" s="75">
        <v>8.4</v>
      </c>
      <c r="F3057" s="75">
        <v>1.6</v>
      </c>
    </row>
    <row r="3058" spans="2:8" x14ac:dyDescent="0.3">
      <c r="B3058" s="75">
        <v>1</v>
      </c>
      <c r="C3058" s="75">
        <v>0</v>
      </c>
      <c r="D3058" s="75">
        <v>6.8</v>
      </c>
      <c r="E3058" s="75">
        <v>8.5</v>
      </c>
      <c r="F3058" s="75">
        <v>3.4</v>
      </c>
    </row>
    <row r="3059" spans="2:8" x14ac:dyDescent="0.3">
      <c r="B3059" s="75">
        <v>1</v>
      </c>
      <c r="C3059" s="75">
        <v>1</v>
      </c>
      <c r="D3059" s="75">
        <v>7.1</v>
      </c>
      <c r="E3059" s="75">
        <v>9.1999999999999993</v>
      </c>
      <c r="F3059" s="75">
        <v>8.4</v>
      </c>
    </row>
    <row r="3060" spans="2:8" x14ac:dyDescent="0.3">
      <c r="B3060" s="75">
        <v>1</v>
      </c>
      <c r="C3060" s="75">
        <v>1</v>
      </c>
      <c r="D3060" s="75">
        <v>7</v>
      </c>
      <c r="E3060" s="75">
        <v>8.8000000000000007</v>
      </c>
      <c r="F3060" s="75">
        <v>5.2</v>
      </c>
    </row>
    <row r="3061" spans="2:8" x14ac:dyDescent="0.3">
      <c r="B3061" s="75">
        <v>1</v>
      </c>
      <c r="C3061" s="75">
        <v>1</v>
      </c>
      <c r="D3061" s="75">
        <v>7.2</v>
      </c>
      <c r="E3061" s="75">
        <v>9.6999999999999993</v>
      </c>
      <c r="F3061" s="75">
        <v>6.9</v>
      </c>
    </row>
    <row r="3062" spans="2:8" x14ac:dyDescent="0.3">
      <c r="B3062" s="75">
        <v>1</v>
      </c>
      <c r="C3062" s="75">
        <v>1</v>
      </c>
      <c r="D3062" s="75">
        <v>7.5</v>
      </c>
      <c r="E3062" s="75">
        <v>10.1</v>
      </c>
      <c r="F3062" s="75">
        <v>2.7</v>
      </c>
    </row>
    <row r="3063" spans="2:8" x14ac:dyDescent="0.3">
      <c r="B3063" s="75">
        <v>1</v>
      </c>
      <c r="C3063" s="75">
        <v>1</v>
      </c>
      <c r="D3063" s="75">
        <v>7.6</v>
      </c>
      <c r="E3063" s="75">
        <v>9.1999999999999993</v>
      </c>
      <c r="F3063" s="75">
        <v>1.9</v>
      </c>
    </row>
    <row r="3066" spans="2:8" x14ac:dyDescent="0.3">
      <c r="B3066" s="75" t="s">
        <v>752</v>
      </c>
      <c r="C3066" s="75" t="s">
        <v>753</v>
      </c>
      <c r="D3066" s="75" t="s">
        <v>506</v>
      </c>
      <c r="E3066" s="75" t="s">
        <v>754</v>
      </c>
      <c r="F3066" s="75" t="s">
        <v>755</v>
      </c>
      <c r="G3066" s="75" t="s">
        <v>756</v>
      </c>
      <c r="H3066" s="75" t="s">
        <v>757</v>
      </c>
    </row>
    <row r="3067" spans="2:8" x14ac:dyDescent="0.3">
      <c r="B3067" s="75">
        <v>44</v>
      </c>
      <c r="C3067" s="75">
        <v>89.47</v>
      </c>
      <c r="D3067" s="75">
        <v>44.609000000000002</v>
      </c>
      <c r="E3067" s="75">
        <v>11.37</v>
      </c>
      <c r="F3067" s="75">
        <v>62</v>
      </c>
      <c r="G3067" s="75">
        <v>178</v>
      </c>
      <c r="H3067" s="75">
        <v>182</v>
      </c>
    </row>
    <row r="3068" spans="2:8" x14ac:dyDescent="0.3">
      <c r="B3068" s="75">
        <v>40</v>
      </c>
      <c r="C3068" s="75">
        <v>75.069999999999993</v>
      </c>
      <c r="D3068" s="75">
        <v>45.313000000000002</v>
      </c>
      <c r="E3068" s="75">
        <v>10.07</v>
      </c>
      <c r="F3068" s="75">
        <v>62</v>
      </c>
      <c r="G3068" s="75">
        <v>185</v>
      </c>
      <c r="H3068" s="75">
        <v>185</v>
      </c>
    </row>
    <row r="3069" spans="2:8" x14ac:dyDescent="0.3">
      <c r="B3069" s="75">
        <v>44</v>
      </c>
      <c r="C3069" s="75">
        <v>85.84</v>
      </c>
      <c r="D3069" s="75">
        <v>54.296999999999997</v>
      </c>
      <c r="E3069" s="75">
        <v>8.65</v>
      </c>
      <c r="F3069" s="75">
        <v>45</v>
      </c>
      <c r="G3069" s="75">
        <v>156</v>
      </c>
      <c r="H3069" s="75">
        <v>168</v>
      </c>
    </row>
    <row r="3070" spans="2:8" x14ac:dyDescent="0.3">
      <c r="B3070" s="75">
        <v>42</v>
      </c>
      <c r="C3070" s="75">
        <v>68.150000000000006</v>
      </c>
      <c r="D3070" s="75">
        <v>59.570999999999998</v>
      </c>
      <c r="E3070" s="75">
        <v>8.17</v>
      </c>
      <c r="F3070" s="75">
        <v>40</v>
      </c>
      <c r="G3070" s="75">
        <v>166</v>
      </c>
      <c r="H3070" s="75">
        <v>172</v>
      </c>
    </row>
    <row r="3071" spans="2:8" x14ac:dyDescent="0.3">
      <c r="B3071" s="75">
        <v>38</v>
      </c>
      <c r="C3071" s="75">
        <v>89.02</v>
      </c>
      <c r="D3071" s="75">
        <v>49.874000000000002</v>
      </c>
      <c r="E3071" s="75">
        <v>9.2200000000000006</v>
      </c>
      <c r="F3071" s="75">
        <v>55</v>
      </c>
      <c r="G3071" s="75">
        <v>178</v>
      </c>
      <c r="H3071" s="75">
        <v>180</v>
      </c>
    </row>
    <row r="3072" spans="2:8" x14ac:dyDescent="0.3">
      <c r="B3072" s="75">
        <v>47</v>
      </c>
      <c r="C3072" s="75">
        <v>77.45</v>
      </c>
      <c r="D3072" s="75">
        <v>44.811</v>
      </c>
      <c r="E3072" s="75">
        <v>11.63</v>
      </c>
      <c r="F3072" s="75">
        <v>58</v>
      </c>
      <c r="G3072" s="75">
        <v>176</v>
      </c>
      <c r="H3072" s="75">
        <v>176</v>
      </c>
    </row>
    <row r="3073" spans="2:8" x14ac:dyDescent="0.3">
      <c r="B3073" s="75">
        <v>40</v>
      </c>
      <c r="C3073" s="75">
        <v>75.98</v>
      </c>
      <c r="D3073" s="75">
        <v>45.680999999999997</v>
      </c>
      <c r="E3073" s="75">
        <v>11.95</v>
      </c>
      <c r="F3073" s="75">
        <v>70</v>
      </c>
      <c r="G3073" s="75">
        <v>176</v>
      </c>
      <c r="H3073" s="75">
        <v>180</v>
      </c>
    </row>
    <row r="3074" spans="2:8" x14ac:dyDescent="0.3">
      <c r="B3074" s="75">
        <v>43</v>
      </c>
      <c r="C3074" s="75">
        <v>81.19</v>
      </c>
      <c r="D3074" s="75">
        <v>49.091000000000001</v>
      </c>
      <c r="E3074" s="75">
        <v>10.85</v>
      </c>
      <c r="F3074" s="75">
        <v>64</v>
      </c>
      <c r="G3074" s="75">
        <v>162</v>
      </c>
      <c r="H3074" s="75">
        <v>170</v>
      </c>
    </row>
    <row r="3075" spans="2:8" x14ac:dyDescent="0.3">
      <c r="B3075" s="75">
        <v>44</v>
      </c>
      <c r="C3075" s="75">
        <v>81.42</v>
      </c>
      <c r="D3075" s="75">
        <v>39.442</v>
      </c>
      <c r="E3075" s="75">
        <v>13.08</v>
      </c>
      <c r="F3075" s="75">
        <v>63</v>
      </c>
      <c r="G3075" s="75">
        <v>174</v>
      </c>
      <c r="H3075" s="75">
        <v>176</v>
      </c>
    </row>
    <row r="3076" spans="2:8" x14ac:dyDescent="0.3">
      <c r="B3076" s="75">
        <v>38</v>
      </c>
      <c r="C3076" s="75">
        <v>81.87</v>
      </c>
      <c r="D3076" s="75">
        <v>60.055</v>
      </c>
      <c r="E3076" s="75">
        <v>8.6300000000000008</v>
      </c>
      <c r="F3076" s="75">
        <v>48</v>
      </c>
      <c r="G3076" s="75">
        <v>170</v>
      </c>
      <c r="H3076" s="75">
        <v>186</v>
      </c>
    </row>
    <row r="3077" spans="2:8" x14ac:dyDescent="0.3">
      <c r="B3077" s="75">
        <v>44</v>
      </c>
      <c r="C3077" s="75">
        <v>73.03</v>
      </c>
      <c r="D3077" s="75">
        <v>50.540999999999997</v>
      </c>
      <c r="E3077" s="75">
        <v>10.130000000000001</v>
      </c>
      <c r="F3077" s="75">
        <v>45</v>
      </c>
      <c r="G3077" s="75">
        <v>168</v>
      </c>
      <c r="H3077" s="75">
        <v>168</v>
      </c>
    </row>
    <row r="3078" spans="2:8" x14ac:dyDescent="0.3">
      <c r="B3078" s="75">
        <v>45</v>
      </c>
      <c r="C3078" s="75">
        <v>87.66</v>
      </c>
      <c r="D3078" s="75">
        <v>37.387999999999998</v>
      </c>
      <c r="E3078" s="75">
        <v>14.03</v>
      </c>
      <c r="F3078" s="75">
        <v>56</v>
      </c>
      <c r="G3078" s="75">
        <v>186</v>
      </c>
      <c r="H3078" s="75">
        <v>192</v>
      </c>
    </row>
    <row r="3079" spans="2:8" x14ac:dyDescent="0.3">
      <c r="B3079" s="75">
        <v>45</v>
      </c>
      <c r="C3079" s="75">
        <v>66.45</v>
      </c>
      <c r="D3079" s="75">
        <v>44.753999999999998</v>
      </c>
      <c r="E3079" s="75">
        <v>11.12</v>
      </c>
      <c r="F3079" s="75">
        <v>51</v>
      </c>
      <c r="G3079" s="75">
        <v>176</v>
      </c>
      <c r="H3079" s="75">
        <v>176</v>
      </c>
    </row>
    <row r="3080" spans="2:8" x14ac:dyDescent="0.3">
      <c r="B3080" s="75">
        <v>47</v>
      </c>
      <c r="C3080" s="75">
        <v>79.150000000000006</v>
      </c>
      <c r="D3080" s="75">
        <v>47.273000000000003</v>
      </c>
      <c r="E3080" s="75">
        <v>10.6</v>
      </c>
      <c r="F3080" s="75">
        <v>47</v>
      </c>
      <c r="G3080" s="75">
        <v>162</v>
      </c>
      <c r="H3080" s="75">
        <v>164</v>
      </c>
    </row>
    <row r="3081" spans="2:8" x14ac:dyDescent="0.3">
      <c r="B3081" s="75">
        <v>54</v>
      </c>
      <c r="C3081" s="75">
        <v>83.12</v>
      </c>
      <c r="D3081" s="75">
        <v>51.854999999999997</v>
      </c>
      <c r="E3081" s="75">
        <v>10.33</v>
      </c>
      <c r="F3081" s="75">
        <v>50</v>
      </c>
      <c r="G3081" s="75">
        <v>166</v>
      </c>
      <c r="H3081" s="75">
        <v>170</v>
      </c>
    </row>
    <row r="3082" spans="2:8" x14ac:dyDescent="0.3">
      <c r="B3082" s="75">
        <v>49</v>
      </c>
      <c r="C3082" s="75">
        <v>81.42</v>
      </c>
      <c r="D3082" s="75">
        <v>49.155999999999999</v>
      </c>
      <c r="E3082" s="75">
        <v>8.9499999999999993</v>
      </c>
      <c r="F3082" s="75">
        <v>44</v>
      </c>
      <c r="G3082" s="75">
        <v>180</v>
      </c>
      <c r="H3082" s="75">
        <v>185</v>
      </c>
    </row>
    <row r="3083" spans="2:8" x14ac:dyDescent="0.3">
      <c r="B3083" s="75">
        <v>51</v>
      </c>
      <c r="C3083" s="75">
        <v>69.63</v>
      </c>
      <c r="D3083" s="75">
        <v>40.835999999999999</v>
      </c>
      <c r="E3083" s="75">
        <v>10.95</v>
      </c>
      <c r="F3083" s="75">
        <v>57</v>
      </c>
      <c r="G3083" s="75">
        <v>168</v>
      </c>
      <c r="H3083" s="75">
        <v>172</v>
      </c>
    </row>
    <row r="3084" spans="2:8" x14ac:dyDescent="0.3">
      <c r="B3084" s="75">
        <v>51</v>
      </c>
      <c r="C3084" s="75">
        <v>77.91</v>
      </c>
      <c r="D3084" s="75">
        <v>46.671999999999997</v>
      </c>
      <c r="E3084" s="75">
        <v>10</v>
      </c>
      <c r="F3084" s="75">
        <v>48</v>
      </c>
      <c r="G3084" s="75">
        <v>162</v>
      </c>
      <c r="H3084" s="75">
        <v>168</v>
      </c>
    </row>
    <row r="3085" spans="2:8" x14ac:dyDescent="0.3">
      <c r="B3085" s="75">
        <v>48</v>
      </c>
      <c r="C3085" s="75">
        <v>91.63</v>
      </c>
      <c r="D3085" s="75">
        <v>46.774000000000001</v>
      </c>
      <c r="E3085" s="75">
        <v>10.25</v>
      </c>
      <c r="F3085" s="75">
        <v>48</v>
      </c>
      <c r="G3085" s="75">
        <v>162</v>
      </c>
      <c r="H3085" s="75">
        <v>164</v>
      </c>
    </row>
    <row r="3086" spans="2:8" x14ac:dyDescent="0.3">
      <c r="B3086" s="75">
        <v>49</v>
      </c>
      <c r="C3086" s="75">
        <v>73.37</v>
      </c>
      <c r="D3086" s="75">
        <v>50.387999999999998</v>
      </c>
      <c r="E3086" s="75">
        <v>10.08</v>
      </c>
      <c r="F3086" s="75">
        <v>67</v>
      </c>
      <c r="G3086" s="75">
        <v>168</v>
      </c>
      <c r="H3086" s="75">
        <v>168</v>
      </c>
    </row>
    <row r="3087" spans="2:8" x14ac:dyDescent="0.3">
      <c r="B3087" s="75">
        <v>57</v>
      </c>
      <c r="C3087" s="75">
        <v>73.37</v>
      </c>
      <c r="D3087" s="75">
        <v>39.406999999999996</v>
      </c>
      <c r="E3087" s="75">
        <v>12.63</v>
      </c>
      <c r="F3087" s="75">
        <v>58</v>
      </c>
      <c r="G3087" s="75">
        <v>174</v>
      </c>
      <c r="H3087" s="75">
        <v>176</v>
      </c>
    </row>
    <row r="3088" spans="2:8" x14ac:dyDescent="0.3">
      <c r="B3088" s="75">
        <v>54</v>
      </c>
      <c r="C3088" s="75">
        <v>79.38</v>
      </c>
      <c r="D3088" s="75">
        <v>46.08</v>
      </c>
      <c r="E3088" s="75">
        <v>11.17</v>
      </c>
      <c r="F3088" s="75">
        <v>62</v>
      </c>
      <c r="G3088" s="75">
        <v>156</v>
      </c>
      <c r="H3088" s="75">
        <v>165</v>
      </c>
    </row>
    <row r="3089" spans="2:8" x14ac:dyDescent="0.3">
      <c r="B3089" s="75">
        <v>52</v>
      </c>
      <c r="C3089" s="75">
        <v>76.319999999999993</v>
      </c>
      <c r="D3089" s="75">
        <v>45.441000000000003</v>
      </c>
      <c r="E3089" s="75">
        <v>9.6300000000000008</v>
      </c>
      <c r="F3089" s="75">
        <v>48</v>
      </c>
      <c r="G3089" s="75">
        <v>164</v>
      </c>
      <c r="H3089" s="75">
        <v>166</v>
      </c>
    </row>
    <row r="3090" spans="2:8" x14ac:dyDescent="0.3">
      <c r="B3090" s="75">
        <v>50</v>
      </c>
      <c r="C3090" s="75">
        <v>70.87</v>
      </c>
      <c r="D3090" s="75">
        <v>54.625</v>
      </c>
      <c r="E3090" s="75">
        <v>8.92</v>
      </c>
      <c r="F3090" s="75">
        <v>48</v>
      </c>
      <c r="G3090" s="75">
        <v>146</v>
      </c>
      <c r="H3090" s="75">
        <v>155</v>
      </c>
    </row>
    <row r="3091" spans="2:8" x14ac:dyDescent="0.3">
      <c r="B3091" s="75">
        <v>51</v>
      </c>
      <c r="C3091" s="75">
        <v>67.25</v>
      </c>
      <c r="D3091" s="75">
        <v>45.118000000000002</v>
      </c>
      <c r="E3091" s="75">
        <v>11.08</v>
      </c>
      <c r="F3091" s="75">
        <v>48</v>
      </c>
      <c r="G3091" s="75">
        <v>172</v>
      </c>
      <c r="H3091" s="75">
        <v>172</v>
      </c>
    </row>
    <row r="3092" spans="2:8" x14ac:dyDescent="0.3">
      <c r="B3092" s="75">
        <v>54</v>
      </c>
      <c r="C3092" s="75">
        <v>91.63</v>
      </c>
      <c r="D3092" s="75">
        <v>39.203000000000003</v>
      </c>
      <c r="E3092" s="75">
        <v>12.88</v>
      </c>
      <c r="F3092" s="75">
        <v>44</v>
      </c>
      <c r="G3092" s="75">
        <v>168</v>
      </c>
      <c r="H3092" s="75">
        <v>172</v>
      </c>
    </row>
    <row r="3093" spans="2:8" x14ac:dyDescent="0.3">
      <c r="B3093" s="75">
        <v>51</v>
      </c>
      <c r="C3093" s="75">
        <v>73.709999999999994</v>
      </c>
      <c r="D3093" s="75">
        <v>45.79</v>
      </c>
      <c r="E3093" s="75">
        <v>10.47</v>
      </c>
      <c r="F3093" s="75">
        <v>59</v>
      </c>
      <c r="G3093" s="75">
        <v>186</v>
      </c>
      <c r="H3093" s="75">
        <v>188</v>
      </c>
    </row>
    <row r="3094" spans="2:8" x14ac:dyDescent="0.3">
      <c r="B3094" s="75">
        <v>57</v>
      </c>
      <c r="C3094" s="75">
        <v>59.08</v>
      </c>
      <c r="D3094" s="75">
        <v>50.545000000000002</v>
      </c>
      <c r="E3094" s="75">
        <v>9.93</v>
      </c>
      <c r="F3094" s="75">
        <v>49</v>
      </c>
      <c r="G3094" s="75">
        <v>148</v>
      </c>
      <c r="H3094" s="75">
        <v>155</v>
      </c>
    </row>
    <row r="3095" spans="2:8" x14ac:dyDescent="0.3">
      <c r="B3095" s="75">
        <v>49</v>
      </c>
      <c r="C3095" s="75">
        <v>76.319999999999993</v>
      </c>
      <c r="D3095" s="75">
        <v>48.673000000000002</v>
      </c>
      <c r="E3095" s="75">
        <v>9.4</v>
      </c>
      <c r="F3095" s="75">
        <v>56</v>
      </c>
      <c r="G3095" s="75">
        <v>186</v>
      </c>
      <c r="H3095" s="75">
        <v>188</v>
      </c>
    </row>
    <row r="3096" spans="2:8" x14ac:dyDescent="0.3">
      <c r="B3096" s="75">
        <v>48</v>
      </c>
      <c r="C3096" s="75">
        <v>61.24</v>
      </c>
      <c r="D3096" s="75">
        <v>47.92</v>
      </c>
      <c r="E3096" s="75">
        <v>11.5</v>
      </c>
      <c r="F3096" s="75">
        <v>52</v>
      </c>
      <c r="G3096" s="75">
        <v>170</v>
      </c>
      <c r="H3096" s="75">
        <v>176</v>
      </c>
    </row>
    <row r="3097" spans="2:8" x14ac:dyDescent="0.3">
      <c r="B3097" s="75">
        <v>52</v>
      </c>
      <c r="C3097" s="75">
        <v>82.78</v>
      </c>
      <c r="D3097" s="75">
        <v>47.466999999999999</v>
      </c>
      <c r="E3097" s="75">
        <v>10.5</v>
      </c>
      <c r="F3097" s="75">
        <v>53</v>
      </c>
      <c r="G3097" s="75">
        <v>170</v>
      </c>
      <c r="H3097" s="75">
        <v>172</v>
      </c>
    </row>
    <row r="3100" spans="2:8" x14ac:dyDescent="0.3">
      <c r="B3100" s="75" t="s">
        <v>366</v>
      </c>
      <c r="C3100" s="75" t="s">
        <v>367</v>
      </c>
      <c r="D3100" s="75" t="s">
        <v>368</v>
      </c>
    </row>
    <row r="3101" spans="2:8" x14ac:dyDescent="0.3">
      <c r="B3101" s="75">
        <v>0.41966773200000002</v>
      </c>
      <c r="C3101" s="75">
        <v>-1.4826405439999999</v>
      </c>
      <c r="D3101" s="75">
        <v>-1.594946545</v>
      </c>
    </row>
    <row r="3102" spans="2:8" x14ac:dyDescent="0.3">
      <c r="B3102" s="75">
        <v>2.7510461780000002</v>
      </c>
      <c r="C3102" s="75">
        <v>1.9606443680000001</v>
      </c>
      <c r="D3102" s="75">
        <v>-1.6788015359999999</v>
      </c>
    </row>
    <row r="3103" spans="2:8" x14ac:dyDescent="0.3">
      <c r="B3103" s="75">
        <v>1.483725003</v>
      </c>
      <c r="C3103" s="75">
        <v>2.2604923299999999</v>
      </c>
      <c r="D3103" s="75">
        <v>3.9058758689999999</v>
      </c>
    </row>
    <row r="3104" spans="2:8" x14ac:dyDescent="0.3">
      <c r="B3104" s="75">
        <v>-3.1914990510000001</v>
      </c>
      <c r="C3104" s="75">
        <v>-2.5544885320000001</v>
      </c>
      <c r="D3104" s="75">
        <v>3.455321171</v>
      </c>
    </row>
    <row r="3105" spans="2:4" x14ac:dyDescent="0.3">
      <c r="B3105" s="75">
        <v>1.2276847390000001</v>
      </c>
      <c r="C3105" s="75">
        <v>-1.5782318200000001</v>
      </c>
      <c r="D3105" s="75">
        <v>-3.9634701919999999</v>
      </c>
    </row>
    <row r="3106" spans="2:4" x14ac:dyDescent="0.3">
      <c r="B3106" s="75">
        <v>2.5406423679999999</v>
      </c>
      <c r="C3106" s="75">
        <v>10.050608520000001</v>
      </c>
      <c r="D3106" s="75">
        <v>2.8704068070000002</v>
      </c>
    </row>
    <row r="3107" spans="2:4" x14ac:dyDescent="0.3">
      <c r="B3107" s="75">
        <v>1.058947584</v>
      </c>
      <c r="C3107" s="75">
        <v>1.0055984840000001</v>
      </c>
      <c r="D3107" s="75">
        <v>0.97647053900000003</v>
      </c>
    </row>
    <row r="3108" spans="2:4" x14ac:dyDescent="0.3">
      <c r="B3108" s="75">
        <v>2.9096580159999998</v>
      </c>
      <c r="C3108" s="75">
        <v>1.41955597</v>
      </c>
      <c r="D3108" s="75">
        <v>-3.7346258589999999</v>
      </c>
    </row>
    <row r="3109" spans="2:4" x14ac:dyDescent="0.3">
      <c r="B3109" s="75">
        <v>-2.5195085669999999</v>
      </c>
      <c r="C3109" s="75">
        <v>-2.1846367249999998</v>
      </c>
      <c r="D3109" s="75">
        <v>2.9812390870000001</v>
      </c>
    </row>
    <row r="3110" spans="2:4" x14ac:dyDescent="0.3">
      <c r="B3110" s="75">
        <v>-7.116510764</v>
      </c>
      <c r="C3110" s="75">
        <v>-2.4779406929999999</v>
      </c>
      <c r="D3110" s="75">
        <v>5.458853908</v>
      </c>
    </row>
    <row r="3111" spans="2:4" x14ac:dyDescent="0.3">
      <c r="B3111" s="75">
        <v>-0.37733003399999998</v>
      </c>
      <c r="C3111" s="75">
        <v>-1.1854455399999999</v>
      </c>
      <c r="D3111" s="75">
        <v>-2.108359901</v>
      </c>
    </row>
    <row r="3112" spans="2:4" x14ac:dyDescent="0.3">
      <c r="B3112" s="75">
        <v>-0.56706435099999997</v>
      </c>
      <c r="C3112" s="75">
        <v>-0.93751808699999994</v>
      </c>
      <c r="D3112" s="75">
        <v>0.43181520099999998</v>
      </c>
    </row>
    <row r="3113" spans="2:4" x14ac:dyDescent="0.3">
      <c r="B3113" s="75">
        <v>4.1226144290000004</v>
      </c>
      <c r="C3113" s="75">
        <v>0.671290214</v>
      </c>
      <c r="D3113" s="75">
        <v>-3.9815929450000001</v>
      </c>
    </row>
    <row r="3114" spans="2:4" x14ac:dyDescent="0.3">
      <c r="B3114" s="75">
        <v>-1.267982441</v>
      </c>
      <c r="C3114" s="75">
        <v>0.43346067300000002</v>
      </c>
      <c r="D3114" s="75">
        <v>0.97611484400000004</v>
      </c>
    </row>
    <row r="3115" spans="2:4" x14ac:dyDescent="0.3">
      <c r="B3115" s="75">
        <v>0.60314177400000002</v>
      </c>
      <c r="C3115" s="75">
        <v>-0.79201862099999998</v>
      </c>
      <c r="D3115" s="75">
        <v>-2.161850185</v>
      </c>
    </row>
    <row r="3116" spans="2:4" x14ac:dyDescent="0.3">
      <c r="B3116" s="75">
        <v>-0.29308936400000002</v>
      </c>
      <c r="C3116" s="75">
        <v>-2.0781161250000002</v>
      </c>
      <c r="D3116" s="75">
        <v>-0.49049058499999998</v>
      </c>
    </row>
    <row r="3117" spans="2:4" x14ac:dyDescent="0.3">
      <c r="B3117" s="75">
        <v>-0.47049422000000002</v>
      </c>
      <c r="C3117" s="75">
        <v>-2.555898408</v>
      </c>
      <c r="D3117" s="75">
        <v>-1.007901122</v>
      </c>
    </row>
    <row r="3118" spans="2:4" x14ac:dyDescent="0.3">
      <c r="B3118" s="75">
        <v>2.1517506530000001</v>
      </c>
      <c r="C3118" s="75">
        <v>-0.74796079199999999</v>
      </c>
      <c r="D3118" s="75">
        <v>-3.297597106</v>
      </c>
    </row>
    <row r="3119" spans="2:4" x14ac:dyDescent="0.3">
      <c r="B3119" s="75">
        <v>-1.50273616</v>
      </c>
      <c r="C3119" s="75">
        <v>-2.3558345350000001</v>
      </c>
      <c r="D3119" s="75">
        <v>-2.2231333539999998</v>
      </c>
    </row>
    <row r="3120" spans="2:4" x14ac:dyDescent="0.3">
      <c r="B3120" s="75">
        <v>-5.3645892899999996</v>
      </c>
      <c r="C3120" s="75">
        <v>-4.6218426020000001</v>
      </c>
      <c r="D3120" s="75">
        <v>2.6940592849999998</v>
      </c>
    </row>
    <row r="3121" spans="2:4" x14ac:dyDescent="0.3">
      <c r="B3121" s="75">
        <v>0.18253080999999999</v>
      </c>
      <c r="C3121" s="75">
        <v>-3.3461895720000001</v>
      </c>
      <c r="D3121" s="75">
        <v>-1.74718873</v>
      </c>
    </row>
    <row r="3122" spans="2:4" x14ac:dyDescent="0.3">
      <c r="B3122" s="75">
        <v>-1.3393983330000001</v>
      </c>
      <c r="C3122" s="75">
        <v>-1.348648716</v>
      </c>
      <c r="D3122" s="75">
        <v>-4.4470005E-2</v>
      </c>
    </row>
    <row r="3123" spans="2:4" x14ac:dyDescent="0.3">
      <c r="B3123" s="75">
        <v>3.1233837200000001</v>
      </c>
      <c r="C3123" s="75">
        <v>1.20438679</v>
      </c>
      <c r="D3123" s="75">
        <v>-2.9668061859999999</v>
      </c>
    </row>
    <row r="3124" spans="2:4" x14ac:dyDescent="0.3">
      <c r="B3124" s="75">
        <v>-3.6911938279999998</v>
      </c>
      <c r="C3124" s="75">
        <v>-5.5651941340000004</v>
      </c>
      <c r="D3124" s="75">
        <v>-0.243854654</v>
      </c>
    </row>
    <row r="3125" spans="2:4" x14ac:dyDescent="0.3">
      <c r="B3125" s="75">
        <v>-2.3455077229999999</v>
      </c>
      <c r="C3125" s="75">
        <v>-1.0339683500000001</v>
      </c>
      <c r="D3125" s="75">
        <v>0.32606975300000002</v>
      </c>
    </row>
    <row r="3126" spans="2:4" x14ac:dyDescent="0.3">
      <c r="B3126" s="75">
        <v>-2.4409091169999999</v>
      </c>
      <c r="C3126" s="75">
        <v>2.257428827</v>
      </c>
      <c r="D3126" s="75">
        <v>1.4961019760000001</v>
      </c>
    </row>
    <row r="3127" spans="2:4" x14ac:dyDescent="0.3">
      <c r="B3127" s="75">
        <v>1.4948383059999999</v>
      </c>
      <c r="C3127" s="75">
        <v>3.227682653</v>
      </c>
      <c r="D3127" s="75">
        <v>3.2100846000000002E-2</v>
      </c>
    </row>
    <row r="3128" spans="2:4" x14ac:dyDescent="0.3">
      <c r="B3128" s="75">
        <v>-0.55443877100000005</v>
      </c>
      <c r="C3128" s="75">
        <v>-0.87728216000000003</v>
      </c>
      <c r="D3128" s="75">
        <v>-0.88613758399999998</v>
      </c>
    </row>
    <row r="3129" spans="2:4" x14ac:dyDescent="0.3">
      <c r="B3129" s="75">
        <v>0.96778570100000005</v>
      </c>
      <c r="C3129" s="75">
        <v>2.8010802990000001</v>
      </c>
      <c r="D3129" s="75">
        <v>3.032655831</v>
      </c>
    </row>
    <row r="3130" spans="2:4" x14ac:dyDescent="0.3">
      <c r="B3130" s="75">
        <v>-1.0400060820000001</v>
      </c>
      <c r="C3130" s="75">
        <v>3.0301715950000001</v>
      </c>
      <c r="D3130" s="75">
        <v>1.4950328719999999</v>
      </c>
    </row>
    <row r="3131" spans="2:4" x14ac:dyDescent="0.3">
      <c r="B3131" s="75">
        <v>1.386378423</v>
      </c>
      <c r="C3131" s="75">
        <v>1.2013788830000001</v>
      </c>
      <c r="D3131" s="75">
        <v>-1.09358702</v>
      </c>
    </row>
    <row r="3132" spans="2:4" x14ac:dyDescent="0.3">
      <c r="B3132" s="75">
        <v>1.2628808119999999</v>
      </c>
      <c r="C3132" s="75">
        <v>-1.760156947</v>
      </c>
      <c r="D3132" s="75">
        <v>-4.2587090920000001</v>
      </c>
    </row>
    <row r="3133" spans="2:4" x14ac:dyDescent="0.3">
      <c r="B3133" s="75">
        <v>-0.93676652199999999</v>
      </c>
      <c r="C3133" s="75">
        <v>0.68501016999999997</v>
      </c>
      <c r="D3133" s="75">
        <v>1.9659175360000001</v>
      </c>
    </row>
    <row r="3134" spans="2:4" x14ac:dyDescent="0.3">
      <c r="B3134" s="75">
        <v>5.4553233949999997</v>
      </c>
      <c r="C3134" s="75">
        <v>3.735387142</v>
      </c>
      <c r="D3134" s="75">
        <v>-2.9674793990000001</v>
      </c>
    </row>
    <row r="3135" spans="2:4" x14ac:dyDescent="0.3">
      <c r="B3135" s="75">
        <v>0.62083673800000005</v>
      </c>
      <c r="C3135" s="75">
        <v>4.3855117229999996</v>
      </c>
      <c r="D3135" s="75">
        <v>4.1340835660000002</v>
      </c>
    </row>
    <row r="3136" spans="2:4" x14ac:dyDescent="0.3">
      <c r="B3136" s="75">
        <v>-1.060029527</v>
      </c>
      <c r="C3136" s="75">
        <v>-2.364829098</v>
      </c>
      <c r="D3136" s="75">
        <v>-3.344765851</v>
      </c>
    </row>
    <row r="3137" spans="2:4" x14ac:dyDescent="0.3">
      <c r="B3137" s="75">
        <v>6.1948610000000003E-3</v>
      </c>
      <c r="C3137" s="75">
        <v>0.72615242899999999</v>
      </c>
      <c r="D3137" s="75">
        <v>-3.278447549</v>
      </c>
    </row>
    <row r="3138" spans="2:4" x14ac:dyDescent="0.3">
      <c r="B3138" s="75">
        <v>3.338880702</v>
      </c>
      <c r="C3138" s="75">
        <v>-3.0420740959999999</v>
      </c>
      <c r="D3138" s="75">
        <v>-5.1138039239999999</v>
      </c>
    </row>
    <row r="3139" spans="2:4" x14ac:dyDescent="0.3">
      <c r="B3139" s="75">
        <v>-4.8723714640000004</v>
      </c>
      <c r="C3139" s="75">
        <v>-2.8474398330000001</v>
      </c>
      <c r="D3139" s="75">
        <v>3.1221876530000001</v>
      </c>
    </row>
    <row r="3140" spans="2:4" x14ac:dyDescent="0.3">
      <c r="B3140" s="75">
        <v>7.2705278690000004</v>
      </c>
      <c r="C3140" s="75">
        <v>4.2518275890000004</v>
      </c>
      <c r="D3140" s="75">
        <v>-3.2473380000000001</v>
      </c>
    </row>
    <row r="3141" spans="2:4" x14ac:dyDescent="0.3">
      <c r="B3141" s="75">
        <v>3.0530885529999998</v>
      </c>
      <c r="C3141" s="75">
        <v>1.15048646</v>
      </c>
      <c r="D3141" s="75">
        <v>-0.40863962399999998</v>
      </c>
    </row>
    <row r="3142" spans="2:4" x14ac:dyDescent="0.3">
      <c r="B3142" s="75">
        <v>0.71489605700000003</v>
      </c>
      <c r="C3142" s="75">
        <v>4.9947875489999998</v>
      </c>
      <c r="D3142" s="75">
        <v>3.6718712149999999</v>
      </c>
    </row>
    <row r="3143" spans="2:4" x14ac:dyDescent="0.3">
      <c r="B3143" s="75">
        <v>-2.7296511999999998E-2</v>
      </c>
      <c r="C3143" s="75">
        <v>-0.38017409499999999</v>
      </c>
      <c r="D3143" s="75">
        <v>-0.63771577700000004</v>
      </c>
    </row>
    <row r="3144" spans="2:4" x14ac:dyDescent="0.3">
      <c r="B3144" s="75">
        <v>-0.67804572299999999</v>
      </c>
      <c r="C3144" s="75">
        <v>-1.242118083</v>
      </c>
      <c r="D3144" s="75">
        <v>-1.230291172</v>
      </c>
    </row>
    <row r="3145" spans="2:4" x14ac:dyDescent="0.3">
      <c r="B3145" s="75">
        <v>3.0172032000000001E-2</v>
      </c>
      <c r="C3145" s="75">
        <v>0.49374904800000002</v>
      </c>
      <c r="D3145" s="75">
        <v>-1.884552067</v>
      </c>
    </row>
    <row r="3146" spans="2:4" x14ac:dyDescent="0.3">
      <c r="B3146" s="75">
        <v>-5.0900000680000002</v>
      </c>
      <c r="C3146" s="75">
        <v>-5.0874903869999999</v>
      </c>
      <c r="D3146" s="75">
        <v>1.9811452039999999</v>
      </c>
    </row>
    <row r="3147" spans="2:4" x14ac:dyDescent="0.3">
      <c r="B3147" s="75">
        <v>-2.9319499470000001</v>
      </c>
      <c r="C3147" s="75">
        <v>1.381322003</v>
      </c>
      <c r="D3147" s="75">
        <v>3.0061811029999999</v>
      </c>
    </row>
    <row r="3148" spans="2:4" x14ac:dyDescent="0.3">
      <c r="B3148" s="75">
        <v>-2.9337453899999999</v>
      </c>
      <c r="C3148" s="75">
        <v>-6.2402574939999997</v>
      </c>
      <c r="D3148" s="75">
        <v>-1.840344054</v>
      </c>
    </row>
    <row r="3149" spans="2:4" x14ac:dyDescent="0.3">
      <c r="B3149" s="75">
        <v>-4.0396218570000002</v>
      </c>
      <c r="C3149" s="75">
        <v>-4.0531110200000002</v>
      </c>
      <c r="D3149" s="75">
        <v>-1.0440774230000001</v>
      </c>
    </row>
    <row r="3150" spans="2:4" x14ac:dyDescent="0.3">
      <c r="B3150" s="75">
        <v>-5.3849833460000003</v>
      </c>
      <c r="C3150" s="75">
        <v>-2.0904190659999999</v>
      </c>
      <c r="D3150" s="75">
        <v>5.1833768329999996</v>
      </c>
    </row>
    <row r="3151" spans="2:4" x14ac:dyDescent="0.3">
      <c r="B3151" s="75">
        <v>-1.7027361379999999</v>
      </c>
      <c r="C3151" s="75">
        <v>2.9461485839999999</v>
      </c>
      <c r="D3151" s="75">
        <v>3.3455300349999999</v>
      </c>
    </row>
    <row r="3152" spans="2:4" x14ac:dyDescent="0.3">
      <c r="B3152" s="75">
        <v>-5.0513122030000002</v>
      </c>
      <c r="C3152" s="75">
        <v>-3.5450174950000002</v>
      </c>
      <c r="D3152" s="75">
        <v>3.418277786</v>
      </c>
    </row>
    <row r="3153" spans="2:4" x14ac:dyDescent="0.3">
      <c r="B3153" s="75">
        <v>2.5343755969999999</v>
      </c>
      <c r="C3153" s="75">
        <v>4.3733398799999996</v>
      </c>
      <c r="D3153" s="75">
        <v>3.185218774</v>
      </c>
    </row>
    <row r="3154" spans="2:4" x14ac:dyDescent="0.3">
      <c r="B3154" s="75">
        <v>0.73575937000000002</v>
      </c>
      <c r="C3154" s="75">
        <v>3.5048600740000002</v>
      </c>
      <c r="D3154" s="75">
        <v>0.73290935499999998</v>
      </c>
    </row>
    <row r="3155" spans="2:4" x14ac:dyDescent="0.3">
      <c r="B3155" s="75">
        <v>9.3613989999999994E-3</v>
      </c>
      <c r="C3155" s="75">
        <v>1.8196530120000001</v>
      </c>
      <c r="D3155" s="75">
        <v>2.0987056650000002</v>
      </c>
    </row>
    <row r="3156" spans="2:4" x14ac:dyDescent="0.3">
      <c r="B3156" s="75">
        <v>2.4623347880000002</v>
      </c>
      <c r="C3156" s="75">
        <v>2.194103541</v>
      </c>
      <c r="D3156" s="75">
        <v>0.63962161100000003</v>
      </c>
    </row>
    <row r="3157" spans="2:4" x14ac:dyDescent="0.3">
      <c r="B3157" s="75">
        <v>-1.581549409</v>
      </c>
      <c r="C3157" s="75">
        <v>0.44212724799999997</v>
      </c>
      <c r="D3157" s="75">
        <v>2.712021451</v>
      </c>
    </row>
    <row r="3158" spans="2:4" x14ac:dyDescent="0.3">
      <c r="B3158" s="75">
        <v>-1.1289949340000001</v>
      </c>
      <c r="C3158" s="75">
        <v>-1.328361457</v>
      </c>
      <c r="D3158" s="75">
        <v>-1.1446176990000001</v>
      </c>
    </row>
    <row r="3159" spans="2:4" x14ac:dyDescent="0.3">
      <c r="B3159" s="75">
        <v>-5.417075122</v>
      </c>
      <c r="C3159" s="75">
        <v>-7.1719463570000004</v>
      </c>
      <c r="D3159" s="75">
        <v>0.148590469</v>
      </c>
    </row>
    <row r="3160" spans="2:4" x14ac:dyDescent="0.3">
      <c r="B3160" s="75">
        <v>5.371736769</v>
      </c>
      <c r="C3160" s="75">
        <v>1.9646203179999999</v>
      </c>
      <c r="D3160" s="75">
        <v>-2.0753430480000001</v>
      </c>
    </row>
    <row r="3161" spans="2:4" x14ac:dyDescent="0.3">
      <c r="B3161" s="75">
        <v>-0.88112752400000005</v>
      </c>
      <c r="C3161" s="75">
        <v>0.34090721499999999</v>
      </c>
      <c r="D3161" s="75">
        <v>1.4785671220000001</v>
      </c>
    </row>
    <row r="3162" spans="2:4" x14ac:dyDescent="0.3">
      <c r="B3162" s="75">
        <v>-2.9842473410000001</v>
      </c>
      <c r="C3162" s="75">
        <v>1.9703887149999999</v>
      </c>
      <c r="D3162" s="75">
        <v>3.145834512</v>
      </c>
    </row>
    <row r="3163" spans="2:4" x14ac:dyDescent="0.3">
      <c r="B3163" s="75">
        <v>-0.92413643700000003</v>
      </c>
      <c r="C3163" s="75">
        <v>1.857508202</v>
      </c>
      <c r="D3163" s="75">
        <v>1.873103652</v>
      </c>
    </row>
    <row r="3164" spans="2:4" x14ac:dyDescent="0.3">
      <c r="B3164" s="75">
        <v>3.9642171149999998</v>
      </c>
      <c r="C3164" s="75">
        <v>2.7598219959999999</v>
      </c>
      <c r="D3164" s="75">
        <v>4.004802679</v>
      </c>
    </row>
    <row r="3165" spans="2:4" x14ac:dyDescent="0.3">
      <c r="B3165" s="75">
        <v>-0.19845510099999999</v>
      </c>
      <c r="C3165" s="75">
        <v>1.7371365679999999</v>
      </c>
      <c r="D3165" s="75">
        <v>-1.2811281699999999</v>
      </c>
    </row>
    <row r="3166" spans="2:4" x14ac:dyDescent="0.3">
      <c r="B3166" s="75">
        <v>2.9346805800000002</v>
      </c>
      <c r="C3166" s="75">
        <v>3.8408038869999999</v>
      </c>
      <c r="D3166" s="75">
        <v>1.89660242</v>
      </c>
    </row>
    <row r="3167" spans="2:4" x14ac:dyDescent="0.3">
      <c r="B3167" s="75">
        <v>2.6814704260000002</v>
      </c>
      <c r="C3167" s="75">
        <v>0.86594625400000003</v>
      </c>
      <c r="D3167" s="75">
        <v>-0.25714423400000003</v>
      </c>
    </row>
    <row r="3168" spans="2:4" x14ac:dyDescent="0.3">
      <c r="B3168" s="75">
        <v>-1.592303104</v>
      </c>
      <c r="C3168" s="75">
        <v>-3.896036697</v>
      </c>
      <c r="D3168" s="75">
        <v>1.1942825159999999</v>
      </c>
    </row>
    <row r="3169" spans="2:4" x14ac:dyDescent="0.3">
      <c r="B3169" s="75">
        <v>4.6172776390000001</v>
      </c>
      <c r="C3169" s="75">
        <v>1.7151559709999999</v>
      </c>
      <c r="D3169" s="75">
        <v>-3.3209818160000002</v>
      </c>
    </row>
    <row r="3170" spans="2:4" x14ac:dyDescent="0.3">
      <c r="B3170" s="75">
        <v>-3.2583271269999998</v>
      </c>
      <c r="C3170" s="75">
        <v>0.56687071600000005</v>
      </c>
      <c r="D3170" s="75">
        <v>3.3183287180000001</v>
      </c>
    </row>
    <row r="3171" spans="2:4" x14ac:dyDescent="0.3">
      <c r="B3171" s="75">
        <v>1.9403050740000001</v>
      </c>
      <c r="C3171" s="75">
        <v>2.0934135199999999</v>
      </c>
      <c r="D3171" s="75">
        <v>0.84424221899999996</v>
      </c>
    </row>
    <row r="3172" spans="2:4" x14ac:dyDescent="0.3">
      <c r="B3172" s="75">
        <v>-0.44055171999999998</v>
      </c>
      <c r="C3172" s="75">
        <v>3.3866683150000001</v>
      </c>
      <c r="D3172" s="75">
        <v>4.2483024880000002</v>
      </c>
    </row>
    <row r="3173" spans="2:4" x14ac:dyDescent="0.3">
      <c r="B3173" s="75">
        <v>-3.9833473769999999</v>
      </c>
      <c r="C3173" s="75">
        <v>-1.146072875</v>
      </c>
      <c r="D3173" s="75">
        <v>3.6097356280000001</v>
      </c>
    </row>
    <row r="3174" spans="2:4" x14ac:dyDescent="0.3">
      <c r="B3174" s="75">
        <v>0.73479709599999998</v>
      </c>
      <c r="C3174" s="75">
        <v>5.9961712309999999</v>
      </c>
      <c r="D3174" s="75">
        <v>1.402326494</v>
      </c>
    </row>
    <row r="3175" spans="2:4" x14ac:dyDescent="0.3">
      <c r="B3175" s="75">
        <v>-11.199357729999999</v>
      </c>
      <c r="C3175" s="75">
        <v>-5.6226148199999999</v>
      </c>
      <c r="D3175" s="75">
        <v>6.5047975740000004</v>
      </c>
    </row>
    <row r="3176" spans="2:4" x14ac:dyDescent="0.3">
      <c r="B3176" s="75">
        <v>-2.9533163390000001</v>
      </c>
      <c r="C3176" s="75">
        <v>-2.7713146059999998</v>
      </c>
      <c r="D3176" s="75">
        <v>1.7604465970000001</v>
      </c>
    </row>
    <row r="3177" spans="2:4" x14ac:dyDescent="0.3">
      <c r="B3177" s="75">
        <v>5.0636612779999997</v>
      </c>
      <c r="C3177" s="75">
        <v>2.9372871649999999</v>
      </c>
      <c r="D3177" s="75">
        <v>-3.6238134089999998</v>
      </c>
    </row>
    <row r="3178" spans="2:4" x14ac:dyDescent="0.3">
      <c r="B3178" s="75">
        <v>-5.5915142900000001</v>
      </c>
      <c r="C3178" s="75">
        <v>-4.4742238719999996</v>
      </c>
      <c r="D3178" s="75">
        <v>6.398632213</v>
      </c>
    </row>
    <row r="3179" spans="2:4" x14ac:dyDescent="0.3">
      <c r="B3179" s="75">
        <v>0.49199106399999998</v>
      </c>
      <c r="C3179" s="75">
        <v>4.2558590880000002</v>
      </c>
      <c r="D3179" s="75">
        <v>-0.64859157499999998</v>
      </c>
    </row>
    <row r="3180" spans="2:4" x14ac:dyDescent="0.3">
      <c r="B3180" s="75">
        <v>-0.23285839999999999</v>
      </c>
      <c r="C3180" s="75">
        <v>0.80981477499999999</v>
      </c>
      <c r="D3180" s="75">
        <v>4.5046745420000001</v>
      </c>
    </row>
    <row r="3181" spans="2:4" x14ac:dyDescent="0.3">
      <c r="B3181" s="75">
        <v>1.202634706</v>
      </c>
      <c r="C3181" s="75">
        <v>1.028124832</v>
      </c>
      <c r="D3181" s="75">
        <v>-0.16976797800000001</v>
      </c>
    </row>
    <row r="3182" spans="2:4" x14ac:dyDescent="0.3">
      <c r="B3182" s="75">
        <v>6.967237119</v>
      </c>
      <c r="C3182" s="75">
        <v>-0.362150796</v>
      </c>
      <c r="D3182" s="75">
        <v>-5.1752717590000001</v>
      </c>
    </row>
    <row r="3183" spans="2:4" x14ac:dyDescent="0.3">
      <c r="B3183" s="75">
        <v>1.9521636899999999</v>
      </c>
      <c r="C3183" s="75">
        <v>4.0929998630000002</v>
      </c>
      <c r="D3183" s="75">
        <v>0.52837398000000002</v>
      </c>
    </row>
    <row r="3184" spans="2:4" x14ac:dyDescent="0.3">
      <c r="B3184" s="75">
        <v>5.8847045329999998</v>
      </c>
      <c r="C3184" s="75">
        <v>-2.085413199</v>
      </c>
      <c r="D3184" s="75">
        <v>-8.2811349080000003</v>
      </c>
    </row>
    <row r="3185" spans="2:4" x14ac:dyDescent="0.3">
      <c r="B3185" s="75">
        <v>3.532496026</v>
      </c>
      <c r="C3185" s="75">
        <v>-0.92831706700000005</v>
      </c>
      <c r="D3185" s="75">
        <v>-5.4427738100000003</v>
      </c>
    </row>
    <row r="3186" spans="2:4" x14ac:dyDescent="0.3">
      <c r="B3186" s="75">
        <v>1.367822632</v>
      </c>
      <c r="C3186" s="75">
        <v>-2.002009347</v>
      </c>
      <c r="D3186" s="75">
        <v>0.25768026100000002</v>
      </c>
    </row>
    <row r="3187" spans="2:4" x14ac:dyDescent="0.3">
      <c r="B3187" s="75">
        <v>2.0506532069999999</v>
      </c>
      <c r="C3187" s="75">
        <v>5.1825953980000001</v>
      </c>
      <c r="D3187" s="75">
        <v>2.1879968519999999</v>
      </c>
    </row>
    <row r="3188" spans="2:4" x14ac:dyDescent="0.3">
      <c r="B3188" s="75">
        <v>-2.8419167949999999</v>
      </c>
      <c r="C3188" s="75">
        <v>-2.1864154390000001</v>
      </c>
      <c r="D3188" s="75">
        <v>2.3007745439999998</v>
      </c>
    </row>
    <row r="3189" spans="2:4" x14ac:dyDescent="0.3">
      <c r="B3189" s="75">
        <v>-3.1233220319999999</v>
      </c>
      <c r="C3189" s="75">
        <v>-2.8458521389999998</v>
      </c>
      <c r="D3189" s="75">
        <v>2.9253686569999999</v>
      </c>
    </row>
    <row r="3190" spans="2:4" x14ac:dyDescent="0.3">
      <c r="B3190" s="75">
        <v>1.955201537</v>
      </c>
      <c r="C3190" s="75">
        <v>1.3542095709999999</v>
      </c>
      <c r="D3190" s="75">
        <v>1.0668521369999999</v>
      </c>
    </row>
    <row r="3191" spans="2:4" x14ac:dyDescent="0.3">
      <c r="B3191" s="75">
        <v>0.17758919300000001</v>
      </c>
      <c r="C3191" s="75">
        <v>-0.82689144199999998</v>
      </c>
      <c r="D3191" s="75">
        <v>-1.131059086</v>
      </c>
    </row>
    <row r="3192" spans="2:4" x14ac:dyDescent="0.3">
      <c r="B3192" s="75">
        <v>4.5499884699999997</v>
      </c>
      <c r="C3192" s="75">
        <v>0.79215846599999995</v>
      </c>
      <c r="D3192" s="75">
        <v>-3.012825216</v>
      </c>
    </row>
    <row r="3193" spans="2:4" x14ac:dyDescent="0.3">
      <c r="B3193" s="75">
        <v>-3.5384639729999998</v>
      </c>
      <c r="C3193" s="75">
        <v>-3.1268866819999999</v>
      </c>
      <c r="D3193" s="75">
        <v>-1.5193880980000001</v>
      </c>
    </row>
    <row r="3194" spans="2:4" x14ac:dyDescent="0.3">
      <c r="B3194" s="75">
        <v>4.10552239</v>
      </c>
      <c r="C3194" s="75">
        <v>6.5835518999999995E-2</v>
      </c>
      <c r="D3194" s="75">
        <v>-2.816565577</v>
      </c>
    </row>
    <row r="3195" spans="2:4" x14ac:dyDescent="0.3">
      <c r="B3195" s="75">
        <v>4.3437545340000003</v>
      </c>
      <c r="C3195" s="75">
        <v>5.0202309779999998</v>
      </c>
      <c r="D3195" s="75">
        <v>-0.25755892200000002</v>
      </c>
    </row>
    <row r="3196" spans="2:4" x14ac:dyDescent="0.3">
      <c r="B3196" s="75">
        <v>-2.0693899870000001</v>
      </c>
      <c r="C3196" s="75">
        <v>-0.89393482700000004</v>
      </c>
      <c r="D3196" s="75">
        <v>2.7722419880000002</v>
      </c>
    </row>
    <row r="3197" spans="2:4" x14ac:dyDescent="0.3">
      <c r="B3197" s="75">
        <v>-1.5002254719999999</v>
      </c>
      <c r="C3197" s="75">
        <v>-1.433927545</v>
      </c>
      <c r="D3197" s="75">
        <v>-0.20194517300000001</v>
      </c>
    </row>
    <row r="3198" spans="2:4" x14ac:dyDescent="0.3">
      <c r="B3198" s="75">
        <v>-2.4227183170000002</v>
      </c>
      <c r="C3198" s="75">
        <v>1.0810677200000001</v>
      </c>
      <c r="D3198" s="75">
        <v>2.9194249810000001</v>
      </c>
    </row>
    <row r="3199" spans="2:4" x14ac:dyDescent="0.3">
      <c r="B3199" s="75">
        <v>1.1191851669999999</v>
      </c>
      <c r="C3199" s="75">
        <v>1.638328808</v>
      </c>
      <c r="D3199" s="75">
        <v>1.548196769</v>
      </c>
    </row>
    <row r="3200" spans="2:4" x14ac:dyDescent="0.3">
      <c r="B3200" s="75">
        <v>1.6143520000000001E-3</v>
      </c>
      <c r="C3200" s="75">
        <v>0.61909850899999996</v>
      </c>
      <c r="D3200" s="75">
        <v>-2.6922180469999999</v>
      </c>
    </row>
    <row r="3201" spans="2:4" x14ac:dyDescent="0.3">
      <c r="B3201" s="75">
        <v>3.5831639989999999</v>
      </c>
      <c r="C3201" s="75">
        <v>1.3246995610000001</v>
      </c>
      <c r="D3201" s="75">
        <v>-1.348454322</v>
      </c>
    </row>
    <row r="3202" spans="2:4" x14ac:dyDescent="0.3">
      <c r="B3202" s="75">
        <v>3.1504561889999998</v>
      </c>
      <c r="C3202" s="75">
        <v>1.9759734330000001</v>
      </c>
      <c r="D3202" s="75">
        <v>-5.5432703720000003</v>
      </c>
    </row>
    <row r="3203" spans="2:4" x14ac:dyDescent="0.3">
      <c r="B3203" s="75">
        <v>-5.3558714060000003</v>
      </c>
      <c r="C3203" s="75">
        <v>-1.629173725</v>
      </c>
      <c r="D3203" s="75">
        <v>7.7251156099999996</v>
      </c>
    </row>
    <row r="3204" spans="2:4" x14ac:dyDescent="0.3">
      <c r="B3204" s="75">
        <v>0.28242374199999998</v>
      </c>
      <c r="C3204" s="75">
        <v>0.37112112200000003</v>
      </c>
      <c r="D3204" s="75">
        <v>-0.73967679399999997</v>
      </c>
    </row>
    <row r="3205" spans="2:4" x14ac:dyDescent="0.3">
      <c r="B3205" s="75">
        <v>-0.44700381700000003</v>
      </c>
      <c r="C3205" s="75">
        <v>1.0715075489999999</v>
      </c>
      <c r="D3205" s="75">
        <v>3.2127884290000002</v>
      </c>
    </row>
    <row r="3206" spans="2:4" x14ac:dyDescent="0.3">
      <c r="B3206" s="75">
        <v>-0.51804685800000005</v>
      </c>
      <c r="C3206" s="75">
        <v>0.97838432200000003</v>
      </c>
      <c r="D3206" s="75">
        <v>1.1797606110000001</v>
      </c>
    </row>
    <row r="3207" spans="2:4" x14ac:dyDescent="0.3">
      <c r="B3207" s="75">
        <v>-3.1670008639999998</v>
      </c>
      <c r="C3207" s="75">
        <v>-3.3866869570000002</v>
      </c>
      <c r="D3207" s="75">
        <v>-0.51827698200000005</v>
      </c>
    </row>
    <row r="3208" spans="2:4" x14ac:dyDescent="0.3">
      <c r="B3208" s="75">
        <v>-0.65920081100000005</v>
      </c>
      <c r="C3208" s="75">
        <v>1.342067364</v>
      </c>
      <c r="D3208" s="75">
        <v>2.4548369920000002</v>
      </c>
    </row>
    <row r="3209" spans="2:4" x14ac:dyDescent="0.3">
      <c r="B3209" s="75">
        <v>-4.4907556079999997</v>
      </c>
      <c r="C3209" s="75">
        <v>-1.1100020779999999</v>
      </c>
      <c r="D3209" s="75">
        <v>3.7851983439999999</v>
      </c>
    </row>
    <row r="3210" spans="2:4" x14ac:dyDescent="0.3">
      <c r="B3210" s="75">
        <v>-2.9651455219999998</v>
      </c>
      <c r="C3210" s="75">
        <v>-2.25742924</v>
      </c>
      <c r="D3210" s="75">
        <v>5.5814982290000001</v>
      </c>
    </row>
    <row r="3211" spans="2:4" x14ac:dyDescent="0.3">
      <c r="B3211" s="75">
        <v>-9.6098714000000002E-2</v>
      </c>
      <c r="C3211" s="75">
        <v>-2.5008520650000001</v>
      </c>
      <c r="D3211" s="75">
        <v>-1.933389603</v>
      </c>
    </row>
    <row r="3212" spans="2:4" x14ac:dyDescent="0.3">
      <c r="B3212" s="75">
        <v>-1.7754858490000001</v>
      </c>
      <c r="C3212" s="75">
        <v>-0.33330335999999999</v>
      </c>
      <c r="D3212" s="75">
        <v>0.69413039300000001</v>
      </c>
    </row>
    <row r="3213" spans="2:4" x14ac:dyDescent="0.3">
      <c r="B3213" s="75">
        <v>-3.387912703</v>
      </c>
      <c r="C3213" s="75">
        <v>-3.291162028</v>
      </c>
      <c r="D3213" s="75">
        <v>5.7605497999999998E-2</v>
      </c>
    </row>
    <row r="3214" spans="2:4" x14ac:dyDescent="0.3">
      <c r="B3214" s="75">
        <v>-0.13485788000000001</v>
      </c>
      <c r="C3214" s="75">
        <v>-0.68927194300000005</v>
      </c>
      <c r="D3214" s="75">
        <v>-1.5783823960000001</v>
      </c>
    </row>
    <row r="3215" spans="2:4" x14ac:dyDescent="0.3">
      <c r="B3215" s="75">
        <v>-2.9093126119999999</v>
      </c>
      <c r="C3215" s="75">
        <v>-1.163643706</v>
      </c>
      <c r="D3215" s="75">
        <v>0.332287365</v>
      </c>
    </row>
    <row r="3216" spans="2:4" x14ac:dyDescent="0.3">
      <c r="B3216" s="75">
        <v>-6.8224348309999998</v>
      </c>
      <c r="C3216" s="75">
        <v>-3.63139257</v>
      </c>
      <c r="D3216" s="75">
        <v>3.1756533889999998</v>
      </c>
    </row>
    <row r="3217" spans="2:4" x14ac:dyDescent="0.3">
      <c r="B3217" s="75">
        <v>-8.5301439000000007E-2</v>
      </c>
      <c r="C3217" s="75">
        <v>1.832430199</v>
      </c>
      <c r="D3217" s="75">
        <v>3.368382532</v>
      </c>
    </row>
    <row r="3218" spans="2:4" x14ac:dyDescent="0.3">
      <c r="B3218" s="75">
        <v>4.1794368349999997</v>
      </c>
      <c r="C3218" s="75">
        <v>2.2439176779999999</v>
      </c>
      <c r="D3218" s="75">
        <v>-3.9018954090000002</v>
      </c>
    </row>
    <row r="3219" spans="2:4" x14ac:dyDescent="0.3">
      <c r="B3219" s="75">
        <v>-1.972548379</v>
      </c>
      <c r="C3219" s="75">
        <v>-0.78507620099999997</v>
      </c>
      <c r="D3219" s="75">
        <v>3.0305928949999998</v>
      </c>
    </row>
    <row r="3220" spans="2:4" x14ac:dyDescent="0.3">
      <c r="B3220" s="75">
        <v>0.65271852500000005</v>
      </c>
      <c r="C3220" s="75">
        <v>5.4342745670000001</v>
      </c>
      <c r="D3220" s="75">
        <v>4.1920954940000001</v>
      </c>
    </row>
    <row r="3221" spans="2:4" x14ac:dyDescent="0.3">
      <c r="B3221" s="75">
        <v>0.99792668200000001</v>
      </c>
      <c r="C3221" s="75">
        <v>2.2016842950000002</v>
      </c>
      <c r="D3221" s="75">
        <v>-0.17096816100000001</v>
      </c>
    </row>
    <row r="3222" spans="2:4" x14ac:dyDescent="0.3">
      <c r="B3222" s="75">
        <v>-3.2246172039999998</v>
      </c>
      <c r="C3222" s="75">
        <v>0.77183415899999996</v>
      </c>
      <c r="D3222" s="75">
        <v>3.5574376110000001</v>
      </c>
    </row>
    <row r="3223" spans="2:4" x14ac:dyDescent="0.3">
      <c r="B3223" s="75">
        <v>-3.0749182039999998</v>
      </c>
      <c r="C3223" s="75">
        <v>5.4207949999999998E-2</v>
      </c>
      <c r="D3223" s="75">
        <v>1.2971729949999999</v>
      </c>
    </row>
    <row r="3224" spans="2:4" x14ac:dyDescent="0.3">
      <c r="B3224" s="75">
        <v>3.8055999439999999</v>
      </c>
      <c r="C3224" s="75">
        <v>-1.282077771</v>
      </c>
      <c r="D3224" s="75">
        <v>-5.4802358980000001</v>
      </c>
    </row>
    <row r="3225" spans="2:4" x14ac:dyDescent="0.3">
      <c r="B3225" s="75">
        <v>0.10578995200000001</v>
      </c>
      <c r="C3225" s="75">
        <v>1.3174707450000001</v>
      </c>
      <c r="D3225" s="75">
        <v>-2.4079077870000001</v>
      </c>
    </row>
    <row r="3226" spans="2:4" x14ac:dyDescent="0.3">
      <c r="B3226" s="75">
        <v>4.2350396620000001</v>
      </c>
      <c r="C3226" s="75">
        <v>-3.103227521</v>
      </c>
      <c r="D3226" s="75">
        <v>-5.5524210299999996</v>
      </c>
    </row>
    <row r="3227" spans="2:4" x14ac:dyDescent="0.3">
      <c r="B3227" s="75">
        <v>-2.0982539029999998</v>
      </c>
      <c r="C3227" s="75">
        <v>-5.4192829060000003</v>
      </c>
      <c r="D3227" s="75">
        <v>-1.0217224629999999</v>
      </c>
    </row>
    <row r="3228" spans="2:4" x14ac:dyDescent="0.3">
      <c r="B3228" s="75">
        <v>0.24092492300000001</v>
      </c>
      <c r="C3228" s="75">
        <v>0.333986424</v>
      </c>
      <c r="D3228" s="75">
        <v>3.537138036</v>
      </c>
    </row>
    <row r="3229" spans="2:4" x14ac:dyDescent="0.3">
      <c r="B3229" s="75">
        <v>-2.6159631330000002</v>
      </c>
      <c r="C3229" s="75">
        <v>0.105182815</v>
      </c>
      <c r="D3229" s="75">
        <v>3.61230574</v>
      </c>
    </row>
    <row r="3230" spans="2:4" x14ac:dyDescent="0.3">
      <c r="B3230" s="75">
        <v>-2.6013945039999999</v>
      </c>
      <c r="C3230" s="75">
        <v>-4.2521504029999999</v>
      </c>
      <c r="D3230" s="75">
        <v>1.198834288</v>
      </c>
    </row>
    <row r="3231" spans="2:4" x14ac:dyDescent="0.3">
      <c r="B3231" s="75">
        <v>-3.575632073</v>
      </c>
      <c r="C3231" s="75">
        <v>-3.8375344259999999</v>
      </c>
      <c r="D3231" s="75">
        <v>0.73698462499999995</v>
      </c>
    </row>
    <row r="3232" spans="2:4" x14ac:dyDescent="0.3">
      <c r="B3232" s="75">
        <v>-4.4539348439999999</v>
      </c>
      <c r="C3232" s="75">
        <v>-4.1406846890000004</v>
      </c>
      <c r="D3232" s="75">
        <v>4.2373440819999999</v>
      </c>
    </row>
    <row r="3233" spans="2:4" x14ac:dyDescent="0.3">
      <c r="B3233" s="75">
        <v>-0.13227419100000001</v>
      </c>
      <c r="C3233" s="75">
        <v>4.0864067659999996</v>
      </c>
      <c r="D3233" s="75">
        <v>3.2904484709999999</v>
      </c>
    </row>
    <row r="3234" spans="2:4" x14ac:dyDescent="0.3">
      <c r="B3234" s="75">
        <v>0.71661065999999995</v>
      </c>
      <c r="C3234" s="75">
        <v>0.144241601</v>
      </c>
      <c r="D3234" s="75">
        <v>-0.397930652</v>
      </c>
    </row>
    <row r="3235" spans="2:4" x14ac:dyDescent="0.3">
      <c r="B3235" s="75">
        <v>3.9119850079999998</v>
      </c>
      <c r="C3235" s="75">
        <v>1.7741607020000001</v>
      </c>
      <c r="D3235" s="75">
        <v>-1.8085472300000001</v>
      </c>
    </row>
    <row r="3236" spans="2:4" x14ac:dyDescent="0.3">
      <c r="B3236" s="75">
        <v>3.187735864</v>
      </c>
      <c r="C3236" s="75">
        <v>-4.4269101999999998E-2</v>
      </c>
      <c r="D3236" s="75">
        <v>-3.601867441</v>
      </c>
    </row>
    <row r="3237" spans="2:4" x14ac:dyDescent="0.3">
      <c r="B3237" s="75">
        <v>0.2233977</v>
      </c>
      <c r="C3237" s="75">
        <v>0.20849679800000001</v>
      </c>
      <c r="D3237" s="75">
        <v>-0.17522990499999999</v>
      </c>
    </row>
    <row r="3238" spans="2:4" x14ac:dyDescent="0.3">
      <c r="B3238" s="75">
        <v>0.61318555100000005</v>
      </c>
      <c r="C3238" s="75">
        <v>0.66127742300000003</v>
      </c>
      <c r="D3238" s="75">
        <v>3.3446781460000001</v>
      </c>
    </row>
    <row r="3239" spans="2:4" x14ac:dyDescent="0.3">
      <c r="B3239" s="75">
        <v>-3.38756199</v>
      </c>
      <c r="C3239" s="75">
        <v>-4.2631153240000002</v>
      </c>
      <c r="D3239" s="75">
        <v>0.83464243100000002</v>
      </c>
    </row>
    <row r="3240" spans="2:4" x14ac:dyDescent="0.3">
      <c r="B3240" s="75">
        <v>-1.1878459349999999</v>
      </c>
      <c r="C3240" s="75">
        <v>-1.4651617400000001</v>
      </c>
      <c r="D3240" s="75">
        <v>0.26634868499999997</v>
      </c>
    </row>
    <row r="3241" spans="2:4" x14ac:dyDescent="0.3">
      <c r="B3241" s="75">
        <v>6.8227033050000001</v>
      </c>
      <c r="C3241" s="75">
        <v>-3.0624919309999998</v>
      </c>
      <c r="D3241" s="75">
        <v>-9.7353088559999996</v>
      </c>
    </row>
    <row r="3242" spans="2:4" x14ac:dyDescent="0.3">
      <c r="B3242" s="75">
        <v>-0.70430003799999996</v>
      </c>
      <c r="C3242" s="75">
        <v>5.010474587</v>
      </c>
      <c r="D3242" s="75">
        <v>2.2969069590000002</v>
      </c>
    </row>
    <row r="3243" spans="2:4" x14ac:dyDescent="0.3">
      <c r="B3243" s="75">
        <v>-5.1726114110000001</v>
      </c>
      <c r="C3243" s="75">
        <v>-2.7055080089999999</v>
      </c>
      <c r="D3243" s="75">
        <v>3.2195021349999999</v>
      </c>
    </row>
    <row r="3244" spans="2:4" x14ac:dyDescent="0.3">
      <c r="B3244" s="75">
        <v>-0.32525258099999999</v>
      </c>
      <c r="C3244" s="75">
        <v>-1.669215516</v>
      </c>
      <c r="D3244" s="75">
        <v>-2.0100250260000001</v>
      </c>
    </row>
    <row r="3245" spans="2:4" x14ac:dyDescent="0.3">
      <c r="B3245" s="75">
        <v>2.6350799399999998</v>
      </c>
      <c r="C3245" s="75">
        <v>0.35646955000000002</v>
      </c>
      <c r="D3245" s="75">
        <v>1.038527135</v>
      </c>
    </row>
    <row r="3246" spans="2:4" x14ac:dyDescent="0.3">
      <c r="B3246" s="75">
        <v>-0.100442435</v>
      </c>
      <c r="C3246" s="75">
        <v>0.98837418399999999</v>
      </c>
      <c r="D3246" s="75">
        <v>-0.47947614599999999</v>
      </c>
    </row>
    <row r="3247" spans="2:4" x14ac:dyDescent="0.3">
      <c r="B3247" s="75">
        <v>2.1410799800000002</v>
      </c>
      <c r="C3247" s="75">
        <v>0.97308278800000003</v>
      </c>
      <c r="D3247" s="75">
        <v>-1.425490951</v>
      </c>
    </row>
    <row r="3248" spans="2:4" x14ac:dyDescent="0.3">
      <c r="B3248" s="75">
        <v>1.049584855</v>
      </c>
      <c r="C3248" s="75">
        <v>0.92731936000000004</v>
      </c>
      <c r="D3248" s="75">
        <v>0.93053372099999998</v>
      </c>
    </row>
    <row r="3249" spans="2:4" x14ac:dyDescent="0.3">
      <c r="B3249" s="75">
        <v>0.83622254100000004</v>
      </c>
      <c r="C3249" s="75">
        <v>-4.3065616000000001E-2</v>
      </c>
      <c r="D3249" s="75">
        <v>-1.982316599</v>
      </c>
    </row>
    <row r="3250" spans="2:4" x14ac:dyDescent="0.3">
      <c r="B3250" s="75">
        <v>2.1048118059999998</v>
      </c>
      <c r="C3250" s="75">
        <v>0.72418001499999995</v>
      </c>
      <c r="D3250" s="75">
        <v>1.3576840999999999E-2</v>
      </c>
    </row>
    <row r="3251" spans="2:4" x14ac:dyDescent="0.3">
      <c r="B3251" s="75">
        <v>1.5584623479999999</v>
      </c>
      <c r="C3251" s="75">
        <v>1.4725240909999999</v>
      </c>
      <c r="D3251" s="75">
        <v>0.364334037</v>
      </c>
    </row>
    <row r="3252" spans="2:4" x14ac:dyDescent="0.3">
      <c r="B3252" s="75">
        <v>2.5560713019999999</v>
      </c>
      <c r="C3252" s="75">
        <v>2.0965599519999998</v>
      </c>
      <c r="D3252" s="75">
        <v>-1.3752219130000001</v>
      </c>
    </row>
    <row r="3253" spans="2:4" x14ac:dyDescent="0.3">
      <c r="B3253" s="75">
        <v>3.3753567200000001</v>
      </c>
      <c r="C3253" s="75">
        <v>2.7453608819999999</v>
      </c>
      <c r="D3253" s="75">
        <v>0.30407503499999999</v>
      </c>
    </row>
    <row r="3254" spans="2:4" x14ac:dyDescent="0.3">
      <c r="B3254" s="75">
        <v>2.0144187179999999</v>
      </c>
      <c r="C3254" s="75">
        <v>3.622060533</v>
      </c>
      <c r="D3254" s="75">
        <v>-1.2913945570000001</v>
      </c>
    </row>
    <row r="3255" spans="2:4" x14ac:dyDescent="0.3">
      <c r="B3255" s="75">
        <v>-2.9521013900000002</v>
      </c>
      <c r="C3255" s="75">
        <v>-1.1162567699999999</v>
      </c>
      <c r="D3255" s="75">
        <v>1.8425789180000001</v>
      </c>
    </row>
    <row r="3256" spans="2:4" x14ac:dyDescent="0.3">
      <c r="B3256" s="75">
        <v>-1.7281319550000001</v>
      </c>
      <c r="C3256" s="75">
        <v>0.370079573</v>
      </c>
      <c r="D3256" s="75">
        <v>0.862514636</v>
      </c>
    </row>
    <row r="3257" spans="2:4" x14ac:dyDescent="0.3">
      <c r="B3257" s="75">
        <v>2.4704929569999998</v>
      </c>
      <c r="C3257" s="75">
        <v>3.3278581869999999</v>
      </c>
      <c r="D3257" s="75">
        <v>-8.6889732999999997E-2</v>
      </c>
    </row>
    <row r="3258" spans="2:4" x14ac:dyDescent="0.3">
      <c r="B3258" s="75">
        <v>3.4662353320000001</v>
      </c>
      <c r="C3258" s="75">
        <v>3.8006031459999998</v>
      </c>
      <c r="D3258" s="75">
        <v>0.39821564500000001</v>
      </c>
    </row>
    <row r="3259" spans="2:4" x14ac:dyDescent="0.3">
      <c r="B3259" s="75">
        <v>3.0118898829999998</v>
      </c>
      <c r="C3259" s="75">
        <v>1.2739888109999999</v>
      </c>
      <c r="D3259" s="75">
        <v>-3.5155770940000002</v>
      </c>
    </row>
    <row r="3260" spans="2:4" x14ac:dyDescent="0.3">
      <c r="B3260" s="75">
        <v>-2.5579211439999998</v>
      </c>
      <c r="C3260" s="75">
        <v>0.141796964</v>
      </c>
      <c r="D3260" s="75">
        <v>2.6528189229999999</v>
      </c>
    </row>
    <row r="3261" spans="2:4" x14ac:dyDescent="0.3">
      <c r="B3261" s="75">
        <v>-1.7449019219999999</v>
      </c>
      <c r="C3261" s="75">
        <v>-2.0476213130000001</v>
      </c>
      <c r="D3261" s="75">
        <v>0.39620409899999998</v>
      </c>
    </row>
    <row r="3262" spans="2:4" x14ac:dyDescent="0.3">
      <c r="B3262" s="75">
        <v>-3.7559277610000001</v>
      </c>
      <c r="C3262" s="75">
        <v>0.75947215000000001</v>
      </c>
      <c r="D3262" s="75">
        <v>3.953350414</v>
      </c>
    </row>
    <row r="3263" spans="2:4" x14ac:dyDescent="0.3">
      <c r="B3263" s="75">
        <v>-0.84241332700000005</v>
      </c>
      <c r="C3263" s="75">
        <v>-1.1471834249999999</v>
      </c>
      <c r="D3263" s="75">
        <v>-0.51545621500000005</v>
      </c>
    </row>
    <row r="3264" spans="2:4" x14ac:dyDescent="0.3">
      <c r="B3264" s="75">
        <v>0.180243716</v>
      </c>
      <c r="C3264" s="75">
        <v>1.199092488</v>
      </c>
      <c r="D3264" s="75">
        <v>-0.37019767100000001</v>
      </c>
    </row>
    <row r="3265" spans="2:4" x14ac:dyDescent="0.3">
      <c r="B3265" s="75">
        <v>0.79240897399999999</v>
      </c>
      <c r="C3265" s="75">
        <v>-0.190743143</v>
      </c>
      <c r="D3265" s="75">
        <v>-0.901009324</v>
      </c>
    </row>
    <row r="3266" spans="2:4" x14ac:dyDescent="0.3">
      <c r="B3266" s="75">
        <v>-0.96257304099999996</v>
      </c>
      <c r="C3266" s="75">
        <v>-3.208731368</v>
      </c>
      <c r="D3266" s="75">
        <v>2.3084075890000002</v>
      </c>
    </row>
    <row r="3267" spans="2:4" x14ac:dyDescent="0.3">
      <c r="B3267" s="75">
        <v>2.9415713139999999</v>
      </c>
      <c r="C3267" s="75">
        <v>0.55760995099999999</v>
      </c>
      <c r="D3267" s="75">
        <v>-4.0364774990000001</v>
      </c>
    </row>
    <row r="3268" spans="2:4" x14ac:dyDescent="0.3">
      <c r="B3268" s="75">
        <v>3.6785080130000001</v>
      </c>
      <c r="C3268" s="75">
        <v>-1.5994568849999999</v>
      </c>
      <c r="D3268" s="75">
        <v>-3.3382390480000002</v>
      </c>
    </row>
    <row r="3269" spans="2:4" x14ac:dyDescent="0.3">
      <c r="B3269" s="75">
        <v>-0.69343052699999996</v>
      </c>
      <c r="C3269" s="75">
        <v>-2.4185420020000001</v>
      </c>
      <c r="D3269" s="75">
        <v>-0.66067922899999998</v>
      </c>
    </row>
    <row r="3270" spans="2:4" x14ac:dyDescent="0.3">
      <c r="B3270" s="75">
        <v>0.55710342700000004</v>
      </c>
      <c r="C3270" s="75">
        <v>-1.833967562</v>
      </c>
      <c r="D3270" s="75">
        <v>0.57695239200000004</v>
      </c>
    </row>
    <row r="3271" spans="2:4" x14ac:dyDescent="0.3">
      <c r="B3271" s="75">
        <v>0.26703589700000002</v>
      </c>
      <c r="C3271" s="75">
        <v>2.4363756919999999</v>
      </c>
      <c r="D3271" s="75">
        <v>1.383662867</v>
      </c>
    </row>
    <row r="3272" spans="2:4" x14ac:dyDescent="0.3">
      <c r="B3272" s="75">
        <v>-0.99934812399999995</v>
      </c>
      <c r="C3272" s="75">
        <v>0.103822462</v>
      </c>
      <c r="D3272" s="75">
        <v>0.412870238</v>
      </c>
    </row>
    <row r="3273" spans="2:4" x14ac:dyDescent="0.3">
      <c r="B3273" s="75">
        <v>1.184730278</v>
      </c>
      <c r="C3273" s="75">
        <v>-4.9114373139999996</v>
      </c>
      <c r="D3273" s="75">
        <v>-3.109421996</v>
      </c>
    </row>
    <row r="3274" spans="2:4" x14ac:dyDescent="0.3">
      <c r="B3274" s="75">
        <v>-2.4626288619999999</v>
      </c>
      <c r="C3274" s="75">
        <v>-1.916000261</v>
      </c>
      <c r="D3274" s="75">
        <v>1.3666225890000001</v>
      </c>
    </row>
    <row r="3275" spans="2:4" x14ac:dyDescent="0.3">
      <c r="B3275" s="75">
        <v>-1.545549893</v>
      </c>
      <c r="C3275" s="75">
        <v>3.0851676139999999</v>
      </c>
      <c r="D3275" s="75">
        <v>2.0843896549999998</v>
      </c>
    </row>
    <row r="3276" spans="2:4" x14ac:dyDescent="0.3">
      <c r="B3276" s="75">
        <v>8.4908321880000006</v>
      </c>
      <c r="C3276" s="75">
        <v>4.1742565870000004</v>
      </c>
      <c r="D3276" s="75">
        <v>-3.7269506620000001</v>
      </c>
    </row>
    <row r="3277" spans="2:4" x14ac:dyDescent="0.3">
      <c r="B3277" s="75">
        <v>1.038638382</v>
      </c>
      <c r="C3277" s="75">
        <v>3.2687374170000001</v>
      </c>
      <c r="D3277" s="75">
        <v>1.00484357</v>
      </c>
    </row>
    <row r="3278" spans="2:4" x14ac:dyDescent="0.3">
      <c r="B3278" s="75">
        <v>0.132768777</v>
      </c>
      <c r="C3278" s="75">
        <v>0.87545911499999995</v>
      </c>
      <c r="D3278" s="75">
        <v>-1.6111724789999999</v>
      </c>
    </row>
    <row r="3279" spans="2:4" x14ac:dyDescent="0.3">
      <c r="B3279" s="75">
        <v>2.9311312209999998</v>
      </c>
      <c r="C3279" s="75">
        <v>1.737829855</v>
      </c>
      <c r="D3279" s="75">
        <v>-0.55654116200000003</v>
      </c>
    </row>
    <row r="3280" spans="2:4" x14ac:dyDescent="0.3">
      <c r="B3280" s="75">
        <v>-0.20793463300000001</v>
      </c>
      <c r="C3280" s="75">
        <v>0.74149122599999995</v>
      </c>
      <c r="D3280" s="75">
        <v>0.32028992699999997</v>
      </c>
    </row>
    <row r="3281" spans="2:4" x14ac:dyDescent="0.3">
      <c r="B3281" s="75">
        <v>1.649275311</v>
      </c>
      <c r="C3281" s="75">
        <v>3.0523473210000001</v>
      </c>
      <c r="D3281" s="75">
        <v>0.86120108399999995</v>
      </c>
    </row>
    <row r="3282" spans="2:4" x14ac:dyDescent="0.3">
      <c r="B3282" s="75">
        <v>1.8172717009999999</v>
      </c>
      <c r="C3282" s="75">
        <v>1.0417089610000001</v>
      </c>
      <c r="D3282" s="75">
        <v>6.9229644000000007E-2</v>
      </c>
    </row>
    <row r="3283" spans="2:4" x14ac:dyDescent="0.3">
      <c r="B3283" s="75">
        <v>-4.4780437959999997</v>
      </c>
      <c r="C3283" s="75">
        <v>-5.8116279500000001</v>
      </c>
      <c r="D3283" s="75">
        <v>-2.9573087029999998</v>
      </c>
    </row>
    <row r="3284" spans="2:4" x14ac:dyDescent="0.3">
      <c r="B3284" s="75">
        <v>1.140026746</v>
      </c>
      <c r="C3284" s="75">
        <v>-0.98234033300000001</v>
      </c>
      <c r="D3284" s="75">
        <v>1.075109968</v>
      </c>
    </row>
    <row r="3285" spans="2:4" x14ac:dyDescent="0.3">
      <c r="B3285" s="75">
        <v>-3.484785107</v>
      </c>
      <c r="C3285" s="75">
        <v>-3.0984264389999998</v>
      </c>
      <c r="D3285" s="75">
        <v>-1.6493226560000001</v>
      </c>
    </row>
    <row r="3286" spans="2:4" x14ac:dyDescent="0.3">
      <c r="B3286" s="75">
        <v>0.28945579199999999</v>
      </c>
      <c r="C3286" s="75">
        <v>3.7558934169999998</v>
      </c>
      <c r="D3286" s="75">
        <v>1.8934301650000001</v>
      </c>
    </row>
    <row r="3287" spans="2:4" x14ac:dyDescent="0.3">
      <c r="B3287" s="75">
        <v>-2.3892258649999998</v>
      </c>
      <c r="C3287" s="75">
        <v>-4.4608699119999997</v>
      </c>
      <c r="D3287" s="75">
        <v>0.356163065</v>
      </c>
    </row>
    <row r="3288" spans="2:4" x14ac:dyDescent="0.3">
      <c r="B3288" s="75">
        <v>2.3688511989999999</v>
      </c>
      <c r="C3288" s="75">
        <v>1.469129983</v>
      </c>
      <c r="D3288" s="75">
        <v>-2.5312389149999999</v>
      </c>
    </row>
    <row r="3289" spans="2:4" x14ac:dyDescent="0.3">
      <c r="B3289" s="75">
        <v>-2.5661598200000002</v>
      </c>
      <c r="C3289" s="75">
        <v>-4.2106840419999996</v>
      </c>
      <c r="D3289" s="75">
        <v>1.317881351</v>
      </c>
    </row>
    <row r="3290" spans="2:4" x14ac:dyDescent="0.3">
      <c r="B3290" s="75">
        <v>1.110931151</v>
      </c>
      <c r="C3290" s="75">
        <v>3.0267073459999998</v>
      </c>
      <c r="D3290" s="75">
        <v>0.67055583600000002</v>
      </c>
    </row>
    <row r="3291" spans="2:4" x14ac:dyDescent="0.3">
      <c r="B3291" s="75">
        <v>-0.42616942400000002</v>
      </c>
      <c r="C3291" s="75">
        <v>0.72089923600000005</v>
      </c>
      <c r="D3291" s="75">
        <v>-0.19990143199999999</v>
      </c>
    </row>
    <row r="3292" spans="2:4" x14ac:dyDescent="0.3">
      <c r="B3292" s="75">
        <v>-1.523850557</v>
      </c>
      <c r="C3292" s="75">
        <v>-1.5090515710000001</v>
      </c>
      <c r="D3292" s="75">
        <v>-1.2763977179999999</v>
      </c>
    </row>
    <row r="3293" spans="2:4" x14ac:dyDescent="0.3">
      <c r="B3293" s="75">
        <v>3.1187621889999999</v>
      </c>
      <c r="C3293" s="75">
        <v>2.7736150199999998</v>
      </c>
      <c r="D3293" s="75">
        <v>0.57070552600000002</v>
      </c>
    </row>
    <row r="3294" spans="2:4" x14ac:dyDescent="0.3">
      <c r="B3294" s="75">
        <v>-0.44218540899999997</v>
      </c>
      <c r="C3294" s="75">
        <v>-5.0739719929999998</v>
      </c>
      <c r="D3294" s="75">
        <v>-3.1703860650000002</v>
      </c>
    </row>
    <row r="3295" spans="2:4" x14ac:dyDescent="0.3">
      <c r="B3295" s="75">
        <v>-8.0669353239999992</v>
      </c>
      <c r="C3295" s="75">
        <v>-4.7486898330000002</v>
      </c>
      <c r="D3295" s="75">
        <v>7.0974637979999997</v>
      </c>
    </row>
    <row r="3296" spans="2:4" x14ac:dyDescent="0.3">
      <c r="B3296" s="75">
        <v>-2.8655812759999999</v>
      </c>
      <c r="C3296" s="75">
        <v>-3.0064276840000002</v>
      </c>
      <c r="D3296" s="75">
        <v>0.13148117300000001</v>
      </c>
    </row>
    <row r="3297" spans="2:4" x14ac:dyDescent="0.3">
      <c r="B3297" s="75">
        <v>0.69003266399999996</v>
      </c>
      <c r="C3297" s="75">
        <v>-0.23055983299999999</v>
      </c>
      <c r="D3297" s="75">
        <v>-0.37409279099999998</v>
      </c>
    </row>
    <row r="3298" spans="2:4" x14ac:dyDescent="0.3">
      <c r="B3298" s="75">
        <v>-1.043236211</v>
      </c>
      <c r="C3298" s="75">
        <v>-3.982649248</v>
      </c>
      <c r="D3298" s="75">
        <v>-1.9810682129999999</v>
      </c>
    </row>
    <row r="3299" spans="2:4" x14ac:dyDescent="0.3">
      <c r="B3299" s="75">
        <v>-2.3228235079999999</v>
      </c>
      <c r="C3299" s="75">
        <v>-1.5739512120000001</v>
      </c>
      <c r="D3299" s="75">
        <v>-3.2671059969999998</v>
      </c>
    </row>
    <row r="3300" spans="2:4" x14ac:dyDescent="0.3">
      <c r="B3300" s="75">
        <v>1.1088318989999999</v>
      </c>
      <c r="C3300" s="75">
        <v>0.69291958200000003</v>
      </c>
      <c r="D3300" s="75">
        <v>1.0015241610000001</v>
      </c>
    </row>
    <row r="3301" spans="2:4" x14ac:dyDescent="0.3">
      <c r="B3301" s="75">
        <v>-3.0343028859999999</v>
      </c>
      <c r="C3301" s="75">
        <v>-1.1035329700000001</v>
      </c>
      <c r="D3301" s="75">
        <v>1.96270678</v>
      </c>
    </row>
    <row r="3302" spans="2:4" x14ac:dyDescent="0.3">
      <c r="B3302" s="75">
        <v>-5.0843210929999998</v>
      </c>
      <c r="C3302" s="75">
        <v>-7.015353503</v>
      </c>
      <c r="D3302" s="75">
        <v>-1.7910265059999999</v>
      </c>
    </row>
    <row r="3303" spans="2:4" x14ac:dyDescent="0.3">
      <c r="B3303" s="75">
        <v>3.3898941539999998</v>
      </c>
      <c r="C3303" s="75">
        <v>0.28914637999999998</v>
      </c>
      <c r="D3303" s="75">
        <v>-0.90818011099999996</v>
      </c>
    </row>
    <row r="3304" spans="2:4" x14ac:dyDescent="0.3">
      <c r="B3304" s="75">
        <v>3.7639175570000001</v>
      </c>
      <c r="C3304" s="75">
        <v>-0.16663224900000001</v>
      </c>
      <c r="D3304" s="75">
        <v>-2.8742746270000001</v>
      </c>
    </row>
    <row r="3305" spans="2:4" x14ac:dyDescent="0.3">
      <c r="B3305" s="75">
        <v>0.43971026600000002</v>
      </c>
      <c r="C3305" s="75">
        <v>-3.9653608020000002</v>
      </c>
      <c r="D3305" s="75">
        <v>-2.1231969629999998</v>
      </c>
    </row>
    <row r="3306" spans="2:4" x14ac:dyDescent="0.3">
      <c r="B3306" s="75">
        <v>-2.27970418</v>
      </c>
      <c r="C3306" s="75">
        <v>1.638421254</v>
      </c>
      <c r="D3306" s="75">
        <v>4.1484355409999996</v>
      </c>
    </row>
    <row r="3307" spans="2:4" x14ac:dyDescent="0.3">
      <c r="B3307" s="75">
        <v>-2.2539476110000001</v>
      </c>
      <c r="C3307" s="75">
        <v>-3.2481589899999999</v>
      </c>
      <c r="D3307" s="75">
        <v>3.8711370490000001</v>
      </c>
    </row>
    <row r="3308" spans="2:4" x14ac:dyDescent="0.3">
      <c r="B3308" s="75">
        <v>4.0305540540000004</v>
      </c>
      <c r="C3308" s="75">
        <v>0.59660840900000001</v>
      </c>
      <c r="D3308" s="75">
        <v>-2.3715805849999998</v>
      </c>
    </row>
    <row r="3309" spans="2:4" x14ac:dyDescent="0.3">
      <c r="B3309" s="75">
        <v>-0.70539668300000002</v>
      </c>
      <c r="C3309" s="75">
        <v>-1.1769307680000001</v>
      </c>
      <c r="D3309" s="75">
        <v>-0.39739326800000002</v>
      </c>
    </row>
    <row r="3310" spans="2:4" x14ac:dyDescent="0.3">
      <c r="B3310" s="75">
        <v>0.73529988499999999</v>
      </c>
      <c r="C3310" s="75">
        <v>2.318534595</v>
      </c>
      <c r="D3310" s="75">
        <v>2.6884368799999998</v>
      </c>
    </row>
    <row r="3311" spans="2:4" x14ac:dyDescent="0.3">
      <c r="B3311" s="75">
        <v>5.1245466180000001</v>
      </c>
      <c r="C3311" s="75">
        <v>0.136139079</v>
      </c>
      <c r="D3311" s="75">
        <v>-2.8595275240000002</v>
      </c>
    </row>
    <row r="3312" spans="2:4" x14ac:dyDescent="0.3">
      <c r="B3312" s="75">
        <v>-0.21631565799999999</v>
      </c>
      <c r="C3312" s="75">
        <v>-2.9941225550000001</v>
      </c>
      <c r="D3312" s="75">
        <v>-2.0950247719999999</v>
      </c>
    </row>
    <row r="3313" spans="2:4" x14ac:dyDescent="0.3">
      <c r="B3313" s="75">
        <v>-2.585461295</v>
      </c>
      <c r="C3313" s="75">
        <v>-0.71538865799999996</v>
      </c>
      <c r="D3313" s="75">
        <v>4.6853669230000001</v>
      </c>
    </row>
    <row r="3314" spans="2:4" x14ac:dyDescent="0.3">
      <c r="B3314" s="75">
        <v>2.780187094</v>
      </c>
      <c r="C3314" s="75">
        <v>1.0440050270000001</v>
      </c>
      <c r="D3314" s="75">
        <v>-3.8364752370000001</v>
      </c>
    </row>
    <row r="3315" spans="2:4" x14ac:dyDescent="0.3">
      <c r="B3315" s="75">
        <v>-3.2365455000000001E-2</v>
      </c>
      <c r="C3315" s="75">
        <v>2.2414329579999999</v>
      </c>
      <c r="D3315" s="75">
        <v>2.9367222370000001</v>
      </c>
    </row>
    <row r="3316" spans="2:4" x14ac:dyDescent="0.3">
      <c r="B3316" s="75">
        <v>1.6889808639999999</v>
      </c>
      <c r="C3316" s="75">
        <v>-7.3887704999999998E-2</v>
      </c>
      <c r="D3316" s="75">
        <v>-1.6667483279999999</v>
      </c>
    </row>
    <row r="3317" spans="2:4" x14ac:dyDescent="0.3">
      <c r="B3317" s="75">
        <v>0.94551414899999997</v>
      </c>
      <c r="C3317" s="75">
        <v>3.5883958580000002</v>
      </c>
      <c r="D3317" s="75">
        <v>2.3344335649999999</v>
      </c>
    </row>
    <row r="3318" spans="2:4" x14ac:dyDescent="0.3">
      <c r="B3318" s="75">
        <v>2.6050193629999998</v>
      </c>
      <c r="C3318" s="75">
        <v>2.6257829849999998</v>
      </c>
      <c r="D3318" s="75">
        <v>-0.54454097000000001</v>
      </c>
    </row>
    <row r="3319" spans="2:4" x14ac:dyDescent="0.3">
      <c r="B3319" s="75">
        <v>-2.7910346509999999</v>
      </c>
      <c r="C3319" s="75">
        <v>-0.29747240699999999</v>
      </c>
      <c r="D3319" s="75">
        <v>0.157852663</v>
      </c>
    </row>
    <row r="3320" spans="2:4" x14ac:dyDescent="0.3">
      <c r="B3320" s="75">
        <v>-3.3208181539999999</v>
      </c>
      <c r="C3320" s="75">
        <v>3.588261513</v>
      </c>
      <c r="D3320" s="75">
        <v>6.2777280639999997</v>
      </c>
    </row>
    <row r="3321" spans="2:4" x14ac:dyDescent="0.3">
      <c r="B3321" s="75">
        <v>1.4457059910000001</v>
      </c>
      <c r="C3321" s="75">
        <v>3.3177003379999999</v>
      </c>
      <c r="D3321" s="75">
        <v>2.5939923349999998</v>
      </c>
    </row>
    <row r="3322" spans="2:4" x14ac:dyDescent="0.3">
      <c r="B3322" s="75">
        <v>-8.9204673569999997</v>
      </c>
      <c r="C3322" s="75">
        <v>-5.6440932860000004</v>
      </c>
      <c r="D3322" s="75">
        <v>5.4366195690000003</v>
      </c>
    </row>
    <row r="3323" spans="2:4" x14ac:dyDescent="0.3">
      <c r="B3323" s="75">
        <v>1.51645027</v>
      </c>
      <c r="C3323" s="75">
        <v>3.185497636</v>
      </c>
      <c r="D3323" s="75">
        <v>1.599188643</v>
      </c>
    </row>
    <row r="3324" spans="2:4" x14ac:dyDescent="0.3">
      <c r="B3324" s="75">
        <v>-1.3657726130000001</v>
      </c>
      <c r="C3324" s="75">
        <v>-3.9339442660000001</v>
      </c>
      <c r="D3324" s="75">
        <v>1.482234474</v>
      </c>
    </row>
    <row r="3325" spans="2:4" x14ac:dyDescent="0.3">
      <c r="B3325" s="75">
        <v>-2.4778063239999999</v>
      </c>
      <c r="C3325" s="75">
        <v>1.8541612350000001</v>
      </c>
      <c r="D3325" s="75">
        <v>2.3875870450000001</v>
      </c>
    </row>
    <row r="3326" spans="2:4" x14ac:dyDescent="0.3">
      <c r="B3326" s="75">
        <v>-3.0437919600000001</v>
      </c>
      <c r="C3326" s="75">
        <v>-5.6137533790000003</v>
      </c>
      <c r="D3326" s="75">
        <v>-0.62096102500000006</v>
      </c>
    </row>
    <row r="3327" spans="2:4" x14ac:dyDescent="0.3">
      <c r="B3327" s="75">
        <v>-9.1708731000000002E-2</v>
      </c>
      <c r="C3327" s="75">
        <v>-0.22866155099999999</v>
      </c>
      <c r="D3327" s="75">
        <v>-1.5382077940000001</v>
      </c>
    </row>
    <row r="3328" spans="2:4" x14ac:dyDescent="0.3">
      <c r="B3328" s="75">
        <v>1.673246472</v>
      </c>
      <c r="C3328" s="75">
        <v>3.93323212</v>
      </c>
      <c r="D3328" s="75">
        <v>0.47943602800000001</v>
      </c>
    </row>
    <row r="3329" spans="2:4" x14ac:dyDescent="0.3">
      <c r="B3329" s="75">
        <v>-2.3610519409999999</v>
      </c>
      <c r="C3329" s="75">
        <v>-0.24777202700000001</v>
      </c>
      <c r="D3329" s="75">
        <v>4.8212364609999998</v>
      </c>
    </row>
    <row r="3330" spans="2:4" x14ac:dyDescent="0.3">
      <c r="B3330" s="75">
        <v>5.2296050479999998</v>
      </c>
      <c r="C3330" s="75">
        <v>0.31320958500000001</v>
      </c>
      <c r="D3330" s="75">
        <v>-2.073264617</v>
      </c>
    </row>
    <row r="3331" spans="2:4" x14ac:dyDescent="0.3">
      <c r="B3331" s="75">
        <v>0.20975541</v>
      </c>
      <c r="C3331" s="75">
        <v>-2.2686147449999998</v>
      </c>
      <c r="D3331" s="75">
        <v>0.26079027199999999</v>
      </c>
    </row>
    <row r="3332" spans="2:4" x14ac:dyDescent="0.3">
      <c r="B3332" s="75">
        <v>-9.4525052999999998E-2</v>
      </c>
      <c r="C3332" s="75">
        <v>-4.0544822009999999</v>
      </c>
      <c r="D3332" s="75">
        <v>-0.84852337300000003</v>
      </c>
    </row>
    <row r="3333" spans="2:4" x14ac:dyDescent="0.3">
      <c r="B3333" s="75">
        <v>-1.5645912319999999</v>
      </c>
      <c r="C3333" s="75">
        <v>-4.4980580630000002</v>
      </c>
      <c r="D3333" s="75">
        <v>-0.60554029700000001</v>
      </c>
    </row>
    <row r="3334" spans="2:4" x14ac:dyDescent="0.3">
      <c r="B3334" s="75">
        <v>-1.8746449709999999</v>
      </c>
      <c r="C3334" s="75">
        <v>-3.03613562</v>
      </c>
      <c r="D3334" s="75">
        <v>5.6396855769999998</v>
      </c>
    </row>
    <row r="3335" spans="2:4" x14ac:dyDescent="0.3">
      <c r="B3335" s="75">
        <v>2.7005305399999999</v>
      </c>
      <c r="C3335" s="75">
        <v>-1.5086975170000001</v>
      </c>
      <c r="D3335" s="75">
        <v>-4.9366686460000002</v>
      </c>
    </row>
    <row r="3336" spans="2:4" x14ac:dyDescent="0.3">
      <c r="B3336" s="75">
        <v>1.3404623369999999</v>
      </c>
      <c r="C3336" s="75">
        <v>1.647238236</v>
      </c>
      <c r="D3336" s="75">
        <v>-1.5707483630000001</v>
      </c>
    </row>
    <row r="3337" spans="2:4" x14ac:dyDescent="0.3">
      <c r="B3337" s="75">
        <v>7.6736619519999998</v>
      </c>
      <c r="C3337" s="75">
        <v>6.1386809009999999</v>
      </c>
      <c r="D3337" s="75">
        <v>-3.1039149039999998</v>
      </c>
    </row>
    <row r="3338" spans="2:4" x14ac:dyDescent="0.3">
      <c r="B3338" s="75">
        <v>-4.6713426619999998</v>
      </c>
      <c r="C3338" s="75">
        <v>-3.4350909430000001</v>
      </c>
      <c r="D3338" s="75">
        <v>1.452260477</v>
      </c>
    </row>
    <row r="3339" spans="2:4" x14ac:dyDescent="0.3">
      <c r="B3339" s="75">
        <v>1.601531585</v>
      </c>
      <c r="C3339" s="75">
        <v>3.6019562249999999</v>
      </c>
      <c r="D3339" s="75">
        <v>2.5123705799999998</v>
      </c>
    </row>
    <row r="3340" spans="2:4" x14ac:dyDescent="0.3">
      <c r="B3340" s="75">
        <v>2.1773178259999999</v>
      </c>
      <c r="C3340" s="75">
        <v>-1.1675079340000001</v>
      </c>
      <c r="D3340" s="75">
        <v>-0.159877088</v>
      </c>
    </row>
    <row r="3341" spans="2:4" x14ac:dyDescent="0.3">
      <c r="B3341" s="75">
        <v>-2.7478998799999999</v>
      </c>
      <c r="C3341" s="75">
        <v>-2.2434884689999999</v>
      </c>
      <c r="D3341" s="75">
        <v>2.0492319210000001</v>
      </c>
    </row>
    <row r="3342" spans="2:4" x14ac:dyDescent="0.3">
      <c r="B3342" s="75">
        <v>0.20162823099999999</v>
      </c>
      <c r="C3342" s="75">
        <v>0.43378801500000003</v>
      </c>
      <c r="D3342" s="75">
        <v>0.30312304800000001</v>
      </c>
    </row>
    <row r="3343" spans="2:4" x14ac:dyDescent="0.3">
      <c r="B3343" s="75">
        <v>-1.751969694</v>
      </c>
      <c r="C3343" s="75">
        <v>-1.993155563</v>
      </c>
      <c r="D3343" s="75">
        <v>-0.35549961200000002</v>
      </c>
    </row>
    <row r="3344" spans="2:4" x14ac:dyDescent="0.3">
      <c r="B3344" s="75">
        <v>2.5515369350000001</v>
      </c>
      <c r="C3344" s="75">
        <v>2.7158175259999999</v>
      </c>
      <c r="D3344" s="75">
        <v>1.010233223</v>
      </c>
    </row>
    <row r="3345" spans="2:4" x14ac:dyDescent="0.3">
      <c r="B3345" s="75">
        <v>-1.618002779</v>
      </c>
      <c r="C3345" s="75">
        <v>-2.601852772</v>
      </c>
      <c r="D3345" s="75">
        <v>-0.37535701799999999</v>
      </c>
    </row>
    <row r="3346" spans="2:4" x14ac:dyDescent="0.3">
      <c r="B3346" s="75">
        <v>-2.390161048</v>
      </c>
      <c r="C3346" s="75">
        <v>-0.40541828899999999</v>
      </c>
      <c r="D3346" s="75">
        <v>1.1855597499999999</v>
      </c>
    </row>
    <row r="3347" spans="2:4" x14ac:dyDescent="0.3">
      <c r="B3347" s="75">
        <v>-4.2141857109999998</v>
      </c>
      <c r="C3347" s="75">
        <v>-5.431399979</v>
      </c>
      <c r="D3347" s="75">
        <v>3.8658460130000001</v>
      </c>
    </row>
    <row r="3348" spans="2:4" x14ac:dyDescent="0.3">
      <c r="B3348" s="75">
        <v>-2.9820696020000002</v>
      </c>
      <c r="C3348" s="75">
        <v>-2.321023201</v>
      </c>
      <c r="D3348" s="75">
        <v>3.4797232999999997E-2</v>
      </c>
    </row>
    <row r="3349" spans="2:4" x14ac:dyDescent="0.3">
      <c r="B3349" s="75">
        <v>1.45592549</v>
      </c>
      <c r="C3349" s="75">
        <v>-0.12262395700000001</v>
      </c>
      <c r="D3349" s="75">
        <v>-0.99015278299999998</v>
      </c>
    </row>
    <row r="3350" spans="2:4" x14ac:dyDescent="0.3">
      <c r="B3350" s="75">
        <v>-4.4017517990000004</v>
      </c>
      <c r="C3350" s="75">
        <v>-2.2811262999999999</v>
      </c>
      <c r="D3350" s="75">
        <v>4.4537213260000001</v>
      </c>
    </row>
    <row r="3351" spans="2:4" x14ac:dyDescent="0.3">
      <c r="B3351" s="75">
        <v>4.7505747070000002</v>
      </c>
      <c r="C3351" s="75">
        <v>5.5632593430000004</v>
      </c>
      <c r="D3351" s="75">
        <v>-0.18269424500000001</v>
      </c>
    </row>
    <row r="3352" spans="2:4" x14ac:dyDescent="0.3">
      <c r="B3352" s="75">
        <v>2.031883375</v>
      </c>
      <c r="C3352" s="75">
        <v>4.6932270169999999</v>
      </c>
      <c r="D3352" s="75">
        <v>-1.565549021</v>
      </c>
    </row>
    <row r="3353" spans="2:4" x14ac:dyDescent="0.3">
      <c r="B3353" s="75">
        <v>-1.4176410580000001</v>
      </c>
      <c r="C3353" s="75">
        <v>-2.7817841470000002</v>
      </c>
      <c r="D3353" s="75">
        <v>-2.1446176600000002</v>
      </c>
    </row>
    <row r="3354" spans="2:4" x14ac:dyDescent="0.3">
      <c r="B3354" s="75">
        <v>-1.838113221</v>
      </c>
      <c r="C3354" s="75">
        <v>3.1422266080000001</v>
      </c>
      <c r="D3354" s="75">
        <v>0.59271998199999998</v>
      </c>
    </row>
    <row r="3355" spans="2:4" x14ac:dyDescent="0.3">
      <c r="B3355" s="75">
        <v>4.8574652020000002</v>
      </c>
      <c r="C3355" s="75">
        <v>5.2145781529999997</v>
      </c>
      <c r="D3355" s="75">
        <v>1.2330843039999999</v>
      </c>
    </row>
    <row r="3356" spans="2:4" x14ac:dyDescent="0.3">
      <c r="B3356" s="75">
        <v>1.8846560999999999</v>
      </c>
      <c r="C3356" s="75">
        <v>3.6445443009999998</v>
      </c>
      <c r="D3356" s="75">
        <v>-0.82238998100000005</v>
      </c>
    </row>
    <row r="3357" spans="2:4" x14ac:dyDescent="0.3">
      <c r="B3357" s="75">
        <v>4.382749402</v>
      </c>
      <c r="C3357" s="75">
        <v>4.24099352</v>
      </c>
      <c r="D3357" s="75">
        <v>0.60811714299999997</v>
      </c>
    </row>
    <row r="3358" spans="2:4" x14ac:dyDescent="0.3">
      <c r="B3358" s="75">
        <v>-7.0065061249999996</v>
      </c>
      <c r="C3358" s="75">
        <v>-3.1125848619999998</v>
      </c>
      <c r="D3358" s="75">
        <v>4.6851370699999997</v>
      </c>
    </row>
    <row r="3359" spans="2:4" x14ac:dyDescent="0.3">
      <c r="B3359" s="75">
        <v>-5.225715632</v>
      </c>
      <c r="C3359" s="75">
        <v>-2.3608295689999999</v>
      </c>
      <c r="D3359" s="75">
        <v>5.4277960350000001</v>
      </c>
    </row>
    <row r="3360" spans="2:4" x14ac:dyDescent="0.3">
      <c r="B3360" s="75">
        <v>-3.6590490139999998</v>
      </c>
      <c r="C3360" s="75">
        <v>-1.761457939</v>
      </c>
      <c r="D3360" s="75">
        <v>3.7060060780000001</v>
      </c>
    </row>
    <row r="3361" spans="2:4" x14ac:dyDescent="0.3">
      <c r="B3361" s="75">
        <v>1.1821087960000001</v>
      </c>
      <c r="C3361" s="75">
        <v>-8.0531566999999998E-2</v>
      </c>
      <c r="D3361" s="75">
        <v>-0.53851431000000005</v>
      </c>
    </row>
    <row r="3362" spans="2:4" x14ac:dyDescent="0.3">
      <c r="B3362" s="75">
        <v>4.6341412230000003</v>
      </c>
      <c r="C3362" s="75">
        <v>3.5596979740000001</v>
      </c>
      <c r="D3362" s="75">
        <v>-2.0187788649999998</v>
      </c>
    </row>
    <row r="3363" spans="2:4" x14ac:dyDescent="0.3">
      <c r="B3363" s="75">
        <v>-1.164871569</v>
      </c>
      <c r="C3363" s="75">
        <v>-1.7045333279999999</v>
      </c>
      <c r="D3363" s="75">
        <v>0.595316387</v>
      </c>
    </row>
    <row r="3364" spans="2:4" x14ac:dyDescent="0.3">
      <c r="B3364" s="75">
        <v>1.1925358479999999</v>
      </c>
      <c r="C3364" s="75">
        <v>-0.69071602099999996</v>
      </c>
      <c r="D3364" s="75">
        <v>-3.098572656</v>
      </c>
    </row>
    <row r="3365" spans="2:4" x14ac:dyDescent="0.3">
      <c r="B3365" s="75">
        <v>3.443604047</v>
      </c>
      <c r="C3365" s="75">
        <v>1.344756895</v>
      </c>
      <c r="D3365" s="75">
        <v>-4.5620742109999997</v>
      </c>
    </row>
    <row r="3366" spans="2:4" x14ac:dyDescent="0.3">
      <c r="B3366" s="75">
        <v>-1.3019839820000001</v>
      </c>
      <c r="C3366" s="75">
        <v>-1.0618535790000001</v>
      </c>
      <c r="D3366" s="75">
        <v>1.698279471</v>
      </c>
    </row>
    <row r="3367" spans="2:4" x14ac:dyDescent="0.3">
      <c r="B3367" s="75">
        <v>-1.8171411049999999</v>
      </c>
      <c r="C3367" s="75">
        <v>3.0125668380000001</v>
      </c>
      <c r="D3367" s="75">
        <v>3.8938195200000001</v>
      </c>
    </row>
    <row r="3368" spans="2:4" x14ac:dyDescent="0.3">
      <c r="B3368" s="75">
        <v>-1.106513117</v>
      </c>
      <c r="C3368" s="75">
        <v>3.7786861680000001</v>
      </c>
      <c r="D3368" s="75">
        <v>1.9024864829999999</v>
      </c>
    </row>
    <row r="3369" spans="2:4" x14ac:dyDescent="0.3">
      <c r="B3369" s="75">
        <v>-2.17519025</v>
      </c>
      <c r="C3369" s="75">
        <v>-5.143522741</v>
      </c>
      <c r="D3369" s="75">
        <v>-3.0158969419999999</v>
      </c>
    </row>
    <row r="3370" spans="2:4" x14ac:dyDescent="0.3">
      <c r="B3370" s="75">
        <v>1.058416247</v>
      </c>
      <c r="C3370" s="75">
        <v>0.267434479</v>
      </c>
      <c r="D3370" s="75">
        <v>-0.34144895400000003</v>
      </c>
    </row>
    <row r="3371" spans="2:4" x14ac:dyDescent="0.3">
      <c r="B3371" s="75">
        <v>3.6451364709999998</v>
      </c>
      <c r="C3371" s="75">
        <v>0.49470480500000003</v>
      </c>
      <c r="D3371" s="75">
        <v>-2.685734235</v>
      </c>
    </row>
    <row r="3372" spans="2:4" x14ac:dyDescent="0.3">
      <c r="B3372" s="75">
        <v>1.668711048</v>
      </c>
      <c r="C3372" s="75">
        <v>3.3843936719999999</v>
      </c>
      <c r="D3372" s="75">
        <v>-0.809369754</v>
      </c>
    </row>
    <row r="3373" spans="2:4" x14ac:dyDescent="0.3">
      <c r="B3373" s="75">
        <v>-0.25751713900000001</v>
      </c>
      <c r="C3373" s="75">
        <v>1.8471791639999999</v>
      </c>
      <c r="D3373" s="75">
        <v>2.3070053810000002</v>
      </c>
    </row>
    <row r="3374" spans="2:4" x14ac:dyDescent="0.3">
      <c r="B3374" s="75">
        <v>0.70488363600000004</v>
      </c>
      <c r="C3374" s="75">
        <v>1.4762353420000001</v>
      </c>
      <c r="D3374" s="75">
        <v>-2.3629693349999998</v>
      </c>
    </row>
    <row r="3375" spans="2:4" x14ac:dyDescent="0.3">
      <c r="B3375" s="75">
        <v>-4.60581949</v>
      </c>
      <c r="C3375" s="75">
        <v>-5.547476896</v>
      </c>
      <c r="D3375" s="75">
        <v>0.57133621300000004</v>
      </c>
    </row>
    <row r="3376" spans="2:4" x14ac:dyDescent="0.3">
      <c r="B3376" s="75">
        <v>-3.7600081360000002</v>
      </c>
      <c r="C3376" s="75">
        <v>-7.1168244610000002</v>
      </c>
      <c r="D3376" s="75">
        <v>1.45780289</v>
      </c>
    </row>
    <row r="3377" spans="2:4" x14ac:dyDescent="0.3">
      <c r="B3377" s="75">
        <v>2.0217163829999998</v>
      </c>
      <c r="C3377" s="75">
        <v>-1.8224733999999999E-2</v>
      </c>
      <c r="D3377" s="75">
        <v>0.325776803</v>
      </c>
    </row>
    <row r="3378" spans="2:4" x14ac:dyDescent="0.3">
      <c r="B3378" s="75">
        <v>5.0372215699999998</v>
      </c>
      <c r="C3378" s="75">
        <v>4.4126970459999999</v>
      </c>
      <c r="D3378" s="75">
        <v>-3.0061687240000001</v>
      </c>
    </row>
    <row r="3379" spans="2:4" x14ac:dyDescent="0.3">
      <c r="B3379" s="75">
        <v>7.1317568429999998</v>
      </c>
      <c r="C3379" s="75">
        <v>1.99376734</v>
      </c>
      <c r="D3379" s="75">
        <v>-5.186752459</v>
      </c>
    </row>
    <row r="3380" spans="2:4" x14ac:dyDescent="0.3">
      <c r="B3380" s="75">
        <v>4.1810413000000004</v>
      </c>
      <c r="C3380" s="75">
        <v>0.45292179999999999</v>
      </c>
      <c r="D3380" s="75">
        <v>-4.0600326369999999</v>
      </c>
    </row>
    <row r="3381" spans="2:4" x14ac:dyDescent="0.3">
      <c r="B3381" s="75">
        <v>-1.252647278</v>
      </c>
      <c r="C3381" s="75">
        <v>-0.95321350400000004</v>
      </c>
      <c r="D3381" s="75">
        <v>0.25393876300000001</v>
      </c>
    </row>
    <row r="3382" spans="2:4" x14ac:dyDescent="0.3">
      <c r="B3382" s="75">
        <v>-3.0781976449999999</v>
      </c>
      <c r="C3382" s="75">
        <v>-0.66177274100000005</v>
      </c>
      <c r="D3382" s="75">
        <v>2.5779344370000001</v>
      </c>
    </row>
    <row r="3383" spans="2:4" x14ac:dyDescent="0.3">
      <c r="B3383" s="75">
        <v>1.0645825820000001</v>
      </c>
      <c r="C3383" s="75">
        <v>-0.62042199799999997</v>
      </c>
      <c r="D3383" s="75">
        <v>-1.300620076</v>
      </c>
    </row>
    <row r="3384" spans="2:4" x14ac:dyDescent="0.3">
      <c r="B3384" s="75">
        <v>-2.5826897400000002</v>
      </c>
      <c r="C3384" s="75">
        <v>1.0765523960000001</v>
      </c>
      <c r="D3384" s="75">
        <v>3.5183247600000001</v>
      </c>
    </row>
    <row r="3385" spans="2:4" x14ac:dyDescent="0.3">
      <c r="B3385" s="75">
        <v>-0.48487057700000002</v>
      </c>
      <c r="C3385" s="75">
        <v>1.9423202289999999</v>
      </c>
      <c r="D3385" s="75">
        <v>0.51523907099999999</v>
      </c>
    </row>
    <row r="3386" spans="2:4" x14ac:dyDescent="0.3">
      <c r="B3386" s="75">
        <v>-2.1796710730000002</v>
      </c>
      <c r="C3386" s="75">
        <v>-3.3293199279999999</v>
      </c>
      <c r="D3386" s="75">
        <v>-1.203457913</v>
      </c>
    </row>
    <row r="3387" spans="2:4" x14ac:dyDescent="0.3">
      <c r="B3387" s="75">
        <v>1.240966064</v>
      </c>
      <c r="C3387" s="75">
        <v>6.7805427390000004</v>
      </c>
      <c r="D3387" s="75">
        <v>3.5072246489999999</v>
      </c>
    </row>
    <row r="3388" spans="2:4" x14ac:dyDescent="0.3">
      <c r="B3388" s="75">
        <v>0.78227705400000003</v>
      </c>
      <c r="C3388" s="75">
        <v>-1.2874153690000001</v>
      </c>
      <c r="D3388" s="75">
        <v>-2.7216714199999998</v>
      </c>
    </row>
    <row r="3389" spans="2:4" x14ac:dyDescent="0.3">
      <c r="B3389" s="75">
        <v>-2.5411596969999999</v>
      </c>
      <c r="C3389" s="75">
        <v>2.5328607750000001</v>
      </c>
      <c r="D3389" s="75">
        <v>3.5834311319999999</v>
      </c>
    </row>
    <row r="3390" spans="2:4" x14ac:dyDescent="0.3">
      <c r="B3390" s="75">
        <v>-0.43391790699999999</v>
      </c>
      <c r="C3390" s="75">
        <v>6.0102277839999996</v>
      </c>
      <c r="D3390" s="75">
        <v>8.1570927169999994</v>
      </c>
    </row>
    <row r="3391" spans="2:4" x14ac:dyDescent="0.3">
      <c r="B3391" s="75">
        <v>1.8433053189999999</v>
      </c>
      <c r="C3391" s="75">
        <v>0.116316171</v>
      </c>
      <c r="D3391" s="75">
        <v>-2.5799222849999999</v>
      </c>
    </row>
    <row r="3392" spans="2:4" x14ac:dyDescent="0.3">
      <c r="B3392" s="75">
        <v>-3.4021204940000001</v>
      </c>
      <c r="C3392" s="75">
        <v>-5.7431572720000004</v>
      </c>
      <c r="D3392" s="75">
        <v>-2.4952498809999999</v>
      </c>
    </row>
    <row r="3393" spans="2:4" x14ac:dyDescent="0.3">
      <c r="B3393" s="75">
        <v>-2.3961711010000002</v>
      </c>
      <c r="C3393" s="75">
        <v>0.41277755399999999</v>
      </c>
      <c r="D3393" s="75">
        <v>3.557200527</v>
      </c>
    </row>
    <row r="3394" spans="2:4" x14ac:dyDescent="0.3">
      <c r="B3394" s="75">
        <v>3.966507419</v>
      </c>
      <c r="C3394" s="75">
        <v>-0.96454150699999996</v>
      </c>
      <c r="D3394" s="75">
        <v>-2.8563257750000002</v>
      </c>
    </row>
    <row r="3395" spans="2:4" x14ac:dyDescent="0.3">
      <c r="B3395" s="75">
        <v>1.535007011</v>
      </c>
      <c r="C3395" s="75">
        <v>0.80369973299999997</v>
      </c>
      <c r="D3395" s="75">
        <v>-0.79159271200000003</v>
      </c>
    </row>
    <row r="3396" spans="2:4" x14ac:dyDescent="0.3">
      <c r="B3396" s="75">
        <v>1.4630621930000001</v>
      </c>
      <c r="C3396" s="75">
        <v>2.5459263019999998</v>
      </c>
      <c r="D3396" s="75">
        <v>-0.92244228100000003</v>
      </c>
    </row>
    <row r="3397" spans="2:4" x14ac:dyDescent="0.3">
      <c r="B3397" s="75">
        <v>-5.5764051400000003</v>
      </c>
      <c r="C3397" s="75">
        <v>-0.43114576700000001</v>
      </c>
      <c r="D3397" s="75">
        <v>4.9137808429999996</v>
      </c>
    </row>
    <row r="3398" spans="2:4" x14ac:dyDescent="0.3">
      <c r="B3398" s="75">
        <v>-1.4290364</v>
      </c>
      <c r="C3398" s="75">
        <v>-1.5311351520000001</v>
      </c>
      <c r="D3398" s="75">
        <v>1.9549708859999999</v>
      </c>
    </row>
    <row r="3399" spans="2:4" x14ac:dyDescent="0.3">
      <c r="B3399" s="75">
        <v>1.2117445120000001</v>
      </c>
      <c r="C3399" s="75">
        <v>-2.4514697220000001</v>
      </c>
      <c r="D3399" s="75">
        <v>-0.29163406800000002</v>
      </c>
    </row>
    <row r="3400" spans="2:4" x14ac:dyDescent="0.3">
      <c r="B3400" s="75">
        <v>3.8015443389999999</v>
      </c>
      <c r="C3400" s="75">
        <v>5.0572579280000003</v>
      </c>
      <c r="D3400" s="75">
        <v>-0.896076345</v>
      </c>
    </row>
    <row r="3401" spans="2:4" x14ac:dyDescent="0.3">
      <c r="B3401" s="75">
        <v>-2.6776163830000002</v>
      </c>
      <c r="C3401" s="75">
        <v>2.7271319780000001</v>
      </c>
      <c r="D3401" s="75">
        <v>3.783853819</v>
      </c>
    </row>
    <row r="3402" spans="2:4" x14ac:dyDescent="0.3">
      <c r="B3402" s="75">
        <v>1.52032601</v>
      </c>
      <c r="C3402" s="75">
        <v>-2.2893243069999998</v>
      </c>
      <c r="D3402" s="75">
        <v>-1.6199485840000001</v>
      </c>
    </row>
    <row r="3403" spans="2:4" x14ac:dyDescent="0.3">
      <c r="B3403" s="75">
        <v>2.3914424599999999</v>
      </c>
      <c r="C3403" s="75">
        <v>1.158397063</v>
      </c>
      <c r="D3403" s="75">
        <v>1.22034201</v>
      </c>
    </row>
    <row r="3404" spans="2:4" x14ac:dyDescent="0.3">
      <c r="B3404" s="75">
        <v>3.646761401</v>
      </c>
      <c r="C3404" s="75">
        <v>3.2240958110000002</v>
      </c>
      <c r="D3404" s="75">
        <v>-1.6297609630000001</v>
      </c>
    </row>
    <row r="3405" spans="2:4" x14ac:dyDescent="0.3">
      <c r="B3405" s="75">
        <v>1.7913737759999999</v>
      </c>
      <c r="C3405" s="75">
        <v>0.116895479</v>
      </c>
      <c r="D3405" s="75">
        <v>1.38121033</v>
      </c>
    </row>
    <row r="3406" spans="2:4" x14ac:dyDescent="0.3">
      <c r="B3406" s="75">
        <v>-0.168089445</v>
      </c>
      <c r="C3406" s="75">
        <v>3.0315170739999999</v>
      </c>
      <c r="D3406" s="75">
        <v>-0.78069933700000005</v>
      </c>
    </row>
    <row r="3407" spans="2:4" x14ac:dyDescent="0.3">
      <c r="B3407" s="75">
        <v>2.1417485759999999</v>
      </c>
      <c r="C3407" s="75">
        <v>0.52994259899999996</v>
      </c>
      <c r="D3407" s="75">
        <v>-0.71570064</v>
      </c>
    </row>
    <row r="3408" spans="2:4" x14ac:dyDescent="0.3">
      <c r="B3408" s="75">
        <v>3.066673303</v>
      </c>
      <c r="C3408" s="75">
        <v>1.6799808460000001</v>
      </c>
      <c r="D3408" s="75">
        <v>-0.41136849800000003</v>
      </c>
    </row>
    <row r="3409" spans="2:4" x14ac:dyDescent="0.3">
      <c r="B3409" s="75">
        <v>-4.6518112699999996</v>
      </c>
      <c r="C3409" s="75">
        <v>-1.1256813880000001</v>
      </c>
      <c r="D3409" s="75">
        <v>2.0850807140000001</v>
      </c>
    </row>
    <row r="3410" spans="2:4" x14ac:dyDescent="0.3">
      <c r="B3410" s="75">
        <v>1.7481996999999999E-2</v>
      </c>
      <c r="C3410" s="75">
        <v>1.5132816410000001</v>
      </c>
      <c r="D3410" s="75">
        <v>1.7321368290000001</v>
      </c>
    </row>
    <row r="3411" spans="2:4" x14ac:dyDescent="0.3">
      <c r="B3411" s="75">
        <v>-4.2809896299999997</v>
      </c>
      <c r="C3411" s="75">
        <v>-2.7252651499999998</v>
      </c>
      <c r="D3411" s="75">
        <v>1.4995410929999999</v>
      </c>
    </row>
    <row r="3412" spans="2:4" x14ac:dyDescent="0.3">
      <c r="B3412" s="75">
        <v>0.99191157900000004</v>
      </c>
      <c r="C3412" s="75">
        <v>1.488196616</v>
      </c>
      <c r="D3412" s="75">
        <v>-1.9260556790000001</v>
      </c>
    </row>
    <row r="3413" spans="2:4" x14ac:dyDescent="0.3">
      <c r="B3413" s="75">
        <v>2.4739157989999998</v>
      </c>
      <c r="C3413" s="75">
        <v>1.6325532169999999</v>
      </c>
      <c r="D3413" s="75">
        <v>-2.780870363</v>
      </c>
    </row>
    <row r="3414" spans="2:4" x14ac:dyDescent="0.3">
      <c r="B3414" s="75">
        <v>-1.828961555</v>
      </c>
      <c r="C3414" s="75">
        <v>-0.34002210100000002</v>
      </c>
      <c r="D3414" s="75">
        <v>5.8461754999999997E-2</v>
      </c>
    </row>
    <row r="3415" spans="2:4" x14ac:dyDescent="0.3">
      <c r="B3415" s="75">
        <v>-0.29965956599999999</v>
      </c>
      <c r="C3415" s="75">
        <v>2.8065632690000002</v>
      </c>
      <c r="D3415" s="75">
        <v>1.4203295309999999</v>
      </c>
    </row>
    <row r="3416" spans="2:4" x14ac:dyDescent="0.3">
      <c r="B3416" s="75">
        <v>2.6352368500000001</v>
      </c>
      <c r="C3416" s="75">
        <v>2.575738598</v>
      </c>
      <c r="D3416" s="75">
        <v>-2.50289932</v>
      </c>
    </row>
    <row r="3417" spans="2:4" x14ac:dyDescent="0.3">
      <c r="B3417" s="75">
        <v>-0.84204799100000005</v>
      </c>
      <c r="C3417" s="75">
        <v>2.8585375999999999E-2</v>
      </c>
      <c r="D3417" s="75">
        <v>3.3408735809999999</v>
      </c>
    </row>
    <row r="3418" spans="2:4" x14ac:dyDescent="0.3">
      <c r="B3418" s="75">
        <v>-3.5907350060000001</v>
      </c>
      <c r="C3418" s="75">
        <v>-0.72338280099999996</v>
      </c>
      <c r="D3418" s="75">
        <v>1.0198893099999999</v>
      </c>
    </row>
    <row r="3419" spans="2:4" x14ac:dyDescent="0.3">
      <c r="B3419" s="75">
        <v>2.0972898290000002</v>
      </c>
      <c r="C3419" s="75">
        <v>0.34623684199999999</v>
      </c>
      <c r="D3419" s="75">
        <v>-3.1949383679999999</v>
      </c>
    </row>
    <row r="3420" spans="2:4" x14ac:dyDescent="0.3">
      <c r="B3420" s="75">
        <v>-4.0532695629999997</v>
      </c>
      <c r="C3420" s="75">
        <v>-0.70067491199999998</v>
      </c>
      <c r="D3420" s="75">
        <v>2.4047154719999999</v>
      </c>
    </row>
    <row r="3421" spans="2:4" x14ac:dyDescent="0.3">
      <c r="B3421" s="75">
        <v>2.564795792</v>
      </c>
      <c r="C3421" s="75">
        <v>0.73068913400000002</v>
      </c>
      <c r="D3421" s="75">
        <v>-3.3237244600000002</v>
      </c>
    </row>
    <row r="3422" spans="2:4" x14ac:dyDescent="0.3">
      <c r="B3422" s="75">
        <v>1.3196601649999999</v>
      </c>
      <c r="C3422" s="75">
        <v>1.755642404</v>
      </c>
      <c r="D3422" s="75">
        <v>-0.83288929</v>
      </c>
    </row>
    <row r="3423" spans="2:4" x14ac:dyDescent="0.3">
      <c r="B3423" s="75">
        <v>-1.9841045260000001</v>
      </c>
      <c r="C3423" s="75">
        <v>-2.2664909839999998</v>
      </c>
      <c r="D3423" s="75">
        <v>2.3879633450000002</v>
      </c>
    </row>
    <row r="3424" spans="2:4" x14ac:dyDescent="0.3">
      <c r="B3424" s="75">
        <v>-3.570100219</v>
      </c>
      <c r="C3424" s="75">
        <v>0.50827407300000005</v>
      </c>
      <c r="D3424" s="75">
        <v>1.751994941</v>
      </c>
    </row>
    <row r="3425" spans="2:4" x14ac:dyDescent="0.3">
      <c r="B3425" s="75">
        <v>-1.6830864800000001</v>
      </c>
      <c r="C3425" s="75">
        <v>-2.627655495</v>
      </c>
      <c r="D3425" s="75">
        <v>3.5019828209999999</v>
      </c>
    </row>
    <row r="3426" spans="2:4" x14ac:dyDescent="0.3">
      <c r="B3426" s="75">
        <v>3.6305285810000001</v>
      </c>
      <c r="C3426" s="75">
        <v>5.2909939169999998</v>
      </c>
      <c r="D3426" s="75">
        <v>-2.2040082000000001</v>
      </c>
    </row>
    <row r="3427" spans="2:4" x14ac:dyDescent="0.3">
      <c r="B3427" s="75">
        <v>2.1595364620000002</v>
      </c>
      <c r="C3427" s="75">
        <v>-0.95819075099999995</v>
      </c>
      <c r="D3427" s="75">
        <v>-0.776993826</v>
      </c>
    </row>
    <row r="3428" spans="2:4" x14ac:dyDescent="0.3">
      <c r="B3428" s="75">
        <v>-0.738657907</v>
      </c>
      <c r="C3428" s="75">
        <v>1.8726365250000001</v>
      </c>
      <c r="D3428" s="75">
        <v>0.500715625</v>
      </c>
    </row>
    <row r="3429" spans="2:4" x14ac:dyDescent="0.3">
      <c r="B3429" s="75">
        <v>-4.3108708489999996</v>
      </c>
      <c r="C3429" s="75">
        <v>-2.0857673079999999</v>
      </c>
      <c r="D3429" s="75">
        <v>2.9049406489999998</v>
      </c>
    </row>
    <row r="3430" spans="2:4" x14ac:dyDescent="0.3">
      <c r="B3430" s="75">
        <v>5.0651011180000003</v>
      </c>
      <c r="C3430" s="75">
        <v>2.3742035449999999</v>
      </c>
      <c r="D3430" s="75">
        <v>-4.9022475410000004</v>
      </c>
    </row>
    <row r="3431" spans="2:4" x14ac:dyDescent="0.3">
      <c r="B3431" s="75">
        <v>-5.244106833</v>
      </c>
      <c r="C3431" s="75">
        <v>-2.0477730520000001</v>
      </c>
      <c r="D3431" s="75">
        <v>3.6105587209999999</v>
      </c>
    </row>
    <row r="3432" spans="2:4" x14ac:dyDescent="0.3">
      <c r="B3432" s="75">
        <v>-3.9927578829999999</v>
      </c>
      <c r="C3432" s="75">
        <v>-6.0142200690000003</v>
      </c>
      <c r="D3432" s="75">
        <v>1.132621785</v>
      </c>
    </row>
    <row r="3433" spans="2:4" x14ac:dyDescent="0.3">
      <c r="B3433" s="75">
        <v>-1.6225759689999999</v>
      </c>
      <c r="C3433" s="75">
        <v>1.2037865249999999</v>
      </c>
      <c r="D3433" s="75">
        <v>4.937523025</v>
      </c>
    </row>
    <row r="3434" spans="2:4" x14ac:dyDescent="0.3">
      <c r="B3434" s="75">
        <v>-0.295771008</v>
      </c>
      <c r="C3434" s="75">
        <v>-1.4658749099999999</v>
      </c>
      <c r="D3434" s="75">
        <v>-3.4469865139999998</v>
      </c>
    </row>
    <row r="3435" spans="2:4" x14ac:dyDescent="0.3">
      <c r="B3435" s="75">
        <v>3.618370922</v>
      </c>
      <c r="C3435" s="75">
        <v>4.6707992689999998</v>
      </c>
      <c r="D3435" s="75">
        <v>0.49587115599999998</v>
      </c>
    </row>
    <row r="3436" spans="2:4" x14ac:dyDescent="0.3">
      <c r="B3436" s="75">
        <v>3.5897874760000001</v>
      </c>
      <c r="C3436" s="75">
        <v>0.347609002</v>
      </c>
      <c r="D3436" s="75">
        <v>-3.7000165890000001</v>
      </c>
    </row>
    <row r="3437" spans="2:4" x14ac:dyDescent="0.3">
      <c r="B3437" s="75">
        <v>-3.3376075940000001</v>
      </c>
      <c r="C3437" s="75">
        <v>-1.254757635</v>
      </c>
      <c r="D3437" s="75">
        <v>1.989497055</v>
      </c>
    </row>
    <row r="3438" spans="2:4" x14ac:dyDescent="0.3">
      <c r="B3438" s="75">
        <v>0.34121513399999998</v>
      </c>
      <c r="C3438" s="75">
        <v>-0.83635717399999998</v>
      </c>
      <c r="D3438" s="75">
        <v>-4.1612519969999999</v>
      </c>
    </row>
    <row r="3439" spans="2:4" x14ac:dyDescent="0.3">
      <c r="B3439" s="75">
        <v>0.50021934899999998</v>
      </c>
      <c r="C3439" s="75">
        <v>7.1770788000000002E-2</v>
      </c>
      <c r="D3439" s="75">
        <v>-1.2557341289999999</v>
      </c>
    </row>
    <row r="3440" spans="2:4" x14ac:dyDescent="0.3">
      <c r="B3440" s="75">
        <v>1.146374252</v>
      </c>
      <c r="C3440" s="75">
        <v>0.96491606399999996</v>
      </c>
      <c r="D3440" s="75">
        <v>-0.23090899000000001</v>
      </c>
    </row>
    <row r="3441" spans="2:4" x14ac:dyDescent="0.3">
      <c r="B3441" s="75">
        <v>-2.8053724459999998</v>
      </c>
      <c r="C3441" s="75">
        <v>1.719353079</v>
      </c>
      <c r="D3441" s="75">
        <v>2.776363082</v>
      </c>
    </row>
    <row r="3442" spans="2:4" x14ac:dyDescent="0.3">
      <c r="B3442" s="75">
        <v>5.6867994900000003</v>
      </c>
      <c r="C3442" s="75">
        <v>-0.122543496</v>
      </c>
      <c r="D3442" s="75">
        <v>-4.8333259210000001</v>
      </c>
    </row>
    <row r="3443" spans="2:4" x14ac:dyDescent="0.3">
      <c r="B3443" s="75">
        <v>-1.9283781440000001</v>
      </c>
      <c r="C3443" s="75">
        <v>2.097730892</v>
      </c>
      <c r="D3443" s="75">
        <v>3.368634787</v>
      </c>
    </row>
    <row r="3444" spans="2:4" x14ac:dyDescent="0.3">
      <c r="B3444" s="75">
        <v>-1.0442238500000001</v>
      </c>
      <c r="C3444" s="75">
        <v>-3.8377747580000001</v>
      </c>
      <c r="D3444" s="75">
        <v>0.63428174000000004</v>
      </c>
    </row>
    <row r="3445" spans="2:4" x14ac:dyDescent="0.3">
      <c r="B3445" s="75">
        <v>-5.8725964499999996</v>
      </c>
      <c r="C3445" s="75">
        <v>0.32421144400000002</v>
      </c>
      <c r="D3445" s="75">
        <v>5.1201577379999996</v>
      </c>
    </row>
    <row r="3446" spans="2:4" x14ac:dyDescent="0.3">
      <c r="B3446" s="75">
        <v>-1.1151223370000001</v>
      </c>
      <c r="C3446" s="75">
        <v>-0.72459582099999997</v>
      </c>
      <c r="D3446" s="75">
        <v>3.4478556779999998</v>
      </c>
    </row>
    <row r="3447" spans="2:4" x14ac:dyDescent="0.3">
      <c r="B3447" s="75">
        <v>1.8056896140000001</v>
      </c>
      <c r="C3447" s="75">
        <v>0.79189884300000002</v>
      </c>
      <c r="D3447" s="75">
        <v>0.32928042400000002</v>
      </c>
    </row>
    <row r="3448" spans="2:4" x14ac:dyDescent="0.3">
      <c r="B3448" s="75">
        <v>-2.0469981719999999</v>
      </c>
      <c r="C3448" s="75">
        <v>-1.054363167</v>
      </c>
      <c r="D3448" s="75">
        <v>-0.97603495699999998</v>
      </c>
    </row>
    <row r="3449" spans="2:4" x14ac:dyDescent="0.3">
      <c r="B3449" s="75">
        <v>-1.312674597</v>
      </c>
      <c r="C3449" s="75">
        <v>1.768472467</v>
      </c>
      <c r="D3449" s="75">
        <v>2.855749291</v>
      </c>
    </row>
    <row r="3450" spans="2:4" x14ac:dyDescent="0.3">
      <c r="B3450" s="75">
        <v>0.12180253000000001</v>
      </c>
      <c r="C3450" s="75">
        <v>-1.722373691</v>
      </c>
      <c r="D3450" s="75">
        <v>-0.86065563700000003</v>
      </c>
    </row>
    <row r="3451" spans="2:4" x14ac:dyDescent="0.3">
      <c r="B3451" s="75">
        <v>-2.2051740500000001</v>
      </c>
      <c r="C3451" s="75">
        <v>1.089235156</v>
      </c>
      <c r="D3451" s="75">
        <v>2.7931930409999999</v>
      </c>
    </row>
    <row r="3452" spans="2:4" x14ac:dyDescent="0.3">
      <c r="B3452" s="75">
        <v>2.062410399</v>
      </c>
      <c r="C3452" s="75">
        <v>3.9595555450000002</v>
      </c>
      <c r="D3452" s="75">
        <v>2.6078851680000001</v>
      </c>
    </row>
    <row r="3453" spans="2:4" x14ac:dyDescent="0.3">
      <c r="B3453" s="75">
        <v>5.7564657700000001</v>
      </c>
      <c r="C3453" s="75">
        <v>3.0595917780000002</v>
      </c>
      <c r="D3453" s="75">
        <v>-4.8834848580000001</v>
      </c>
    </row>
    <row r="3454" spans="2:4" x14ac:dyDescent="0.3">
      <c r="B3454" s="75">
        <v>-1.9711174220000001</v>
      </c>
      <c r="C3454" s="75">
        <v>2.0448767550000002</v>
      </c>
      <c r="D3454" s="75">
        <v>3.686150343</v>
      </c>
    </row>
    <row r="3455" spans="2:4" x14ac:dyDescent="0.3">
      <c r="B3455" s="75">
        <v>-1.950357707</v>
      </c>
      <c r="C3455" s="75">
        <v>-0.86903943100000003</v>
      </c>
      <c r="D3455" s="75">
        <v>-1.1272964190000001</v>
      </c>
    </row>
    <row r="3456" spans="2:4" x14ac:dyDescent="0.3">
      <c r="B3456" s="75">
        <v>-0.64503463599999999</v>
      </c>
      <c r="C3456" s="75">
        <v>2.2463671870000002</v>
      </c>
      <c r="D3456" s="75">
        <v>1.0268342999999999E-2</v>
      </c>
    </row>
    <row r="3457" spans="2:4" x14ac:dyDescent="0.3">
      <c r="B3457" s="75">
        <v>5.287598365</v>
      </c>
      <c r="C3457" s="75">
        <v>1.0191126370000001</v>
      </c>
      <c r="D3457" s="75">
        <v>-4.5111602739999999</v>
      </c>
    </row>
    <row r="3458" spans="2:4" x14ac:dyDescent="0.3">
      <c r="B3458" s="75">
        <v>-0.49767546600000001</v>
      </c>
      <c r="C3458" s="75">
        <v>-0.91013290000000002</v>
      </c>
      <c r="D3458" s="75">
        <v>-2.0741016189999999</v>
      </c>
    </row>
    <row r="3459" spans="2:4" x14ac:dyDescent="0.3">
      <c r="B3459" s="75">
        <v>-0.23248138099999999</v>
      </c>
      <c r="C3459" s="75">
        <v>-1.0913299439999999</v>
      </c>
      <c r="D3459" s="75">
        <v>-1.7409750429999999</v>
      </c>
    </row>
    <row r="3460" spans="2:4" x14ac:dyDescent="0.3">
      <c r="B3460" s="75">
        <v>-1.2911019079999999</v>
      </c>
      <c r="C3460" s="75">
        <v>-0.45547283999999999</v>
      </c>
      <c r="D3460" s="75">
        <v>0.44233927499999998</v>
      </c>
    </row>
    <row r="3461" spans="2:4" x14ac:dyDescent="0.3">
      <c r="B3461" s="75">
        <v>-1.0631992619999999</v>
      </c>
      <c r="C3461" s="75">
        <v>-1.0510597079999999</v>
      </c>
      <c r="D3461" s="75">
        <v>1.586853216</v>
      </c>
    </row>
    <row r="3462" spans="2:4" x14ac:dyDescent="0.3">
      <c r="B3462" s="75">
        <v>-5.7738330180000004</v>
      </c>
      <c r="C3462" s="75">
        <v>-2.9713642939999998</v>
      </c>
      <c r="D3462" s="75">
        <v>2.9169742699999999</v>
      </c>
    </row>
    <row r="3463" spans="2:4" x14ac:dyDescent="0.3">
      <c r="B3463" s="75">
        <v>4.2768345659999998</v>
      </c>
      <c r="C3463" s="75">
        <v>-2.5466028060000001</v>
      </c>
      <c r="D3463" s="75">
        <v>-5.8396594589999999</v>
      </c>
    </row>
    <row r="3464" spans="2:4" x14ac:dyDescent="0.3">
      <c r="B3464" s="75">
        <v>3.0717072920000001</v>
      </c>
      <c r="C3464" s="75">
        <v>1.443729198</v>
      </c>
      <c r="D3464" s="75">
        <v>-1.181250124</v>
      </c>
    </row>
    <row r="3465" spans="2:4" x14ac:dyDescent="0.3">
      <c r="B3465" s="75">
        <v>1.3962789920000001</v>
      </c>
      <c r="C3465" s="75">
        <v>1.4900343380000001</v>
      </c>
      <c r="D3465" s="75">
        <v>0.41456846600000002</v>
      </c>
    </row>
    <row r="3466" spans="2:4" x14ac:dyDescent="0.3">
      <c r="B3466" s="75">
        <v>-0.88223165999999997</v>
      </c>
      <c r="C3466" s="75">
        <v>1.599747174</v>
      </c>
      <c r="D3466" s="75">
        <v>0.74801837299999996</v>
      </c>
    </row>
    <row r="3467" spans="2:4" x14ac:dyDescent="0.3">
      <c r="B3467" s="75">
        <v>6.1748200390000001</v>
      </c>
      <c r="C3467" s="75">
        <v>2.5346709299999999</v>
      </c>
      <c r="D3467" s="75">
        <v>-1.7448433430000001</v>
      </c>
    </row>
    <row r="3468" spans="2:4" x14ac:dyDescent="0.3">
      <c r="B3468" s="75">
        <v>2.2950396789999998</v>
      </c>
      <c r="C3468" s="75">
        <v>-1.1967463869999999</v>
      </c>
      <c r="D3468" s="75">
        <v>-1.6760153470000001</v>
      </c>
    </row>
    <row r="3469" spans="2:4" x14ac:dyDescent="0.3">
      <c r="B3469" s="75">
        <v>2.1359195579999999</v>
      </c>
      <c r="C3469" s="75">
        <v>0.61824431099999999</v>
      </c>
      <c r="D3469" s="75">
        <v>-1.2758902780000001</v>
      </c>
    </row>
    <row r="3470" spans="2:4" x14ac:dyDescent="0.3">
      <c r="B3470" s="75">
        <v>-1.055610183</v>
      </c>
      <c r="C3470" s="75">
        <v>-0.56974400999999997</v>
      </c>
      <c r="D3470" s="75">
        <v>-0.826252549</v>
      </c>
    </row>
    <row r="3471" spans="2:4" x14ac:dyDescent="0.3">
      <c r="B3471" s="75">
        <v>2.0379147390000001</v>
      </c>
      <c r="C3471" s="75">
        <v>0.89263553799999995</v>
      </c>
      <c r="D3471" s="75">
        <v>-0.23029646600000001</v>
      </c>
    </row>
    <row r="3472" spans="2:4" x14ac:dyDescent="0.3">
      <c r="B3472" s="75">
        <v>-2.2645792459999998</v>
      </c>
      <c r="C3472" s="75">
        <v>-0.17259375299999999</v>
      </c>
      <c r="D3472" s="75">
        <v>-1.057358982</v>
      </c>
    </row>
    <row r="3473" spans="2:4" x14ac:dyDescent="0.3">
      <c r="B3473" s="75">
        <v>3.5385190440000001</v>
      </c>
      <c r="C3473" s="75">
        <v>2.3221772459999999</v>
      </c>
      <c r="D3473" s="75">
        <v>-1.591114487</v>
      </c>
    </row>
    <row r="3474" spans="2:4" x14ac:dyDescent="0.3">
      <c r="B3474" s="75">
        <v>-1.5461405969999999</v>
      </c>
      <c r="C3474" s="75">
        <v>2.7647969689999998</v>
      </c>
      <c r="D3474" s="75">
        <v>3.5081122429999998</v>
      </c>
    </row>
    <row r="3475" spans="2:4" x14ac:dyDescent="0.3">
      <c r="B3475" s="75">
        <v>0.144013482</v>
      </c>
      <c r="C3475" s="75">
        <v>-4.8936991650000001</v>
      </c>
      <c r="D3475" s="75">
        <v>-4.8144115579999998</v>
      </c>
    </row>
    <row r="3476" spans="2:4" x14ac:dyDescent="0.3">
      <c r="B3476" s="75">
        <v>-1.0877480530000001</v>
      </c>
      <c r="C3476" s="75">
        <v>1.2923925000000001</v>
      </c>
      <c r="D3476" s="75">
        <v>3.0302551439999998</v>
      </c>
    </row>
    <row r="3477" spans="2:4" x14ac:dyDescent="0.3">
      <c r="B3477" s="75">
        <v>-5.59767451</v>
      </c>
      <c r="C3477" s="75">
        <v>-4.0827527960000003</v>
      </c>
      <c r="D3477" s="75">
        <v>2.1759123690000002</v>
      </c>
    </row>
    <row r="3478" spans="2:4" x14ac:dyDescent="0.3">
      <c r="B3478" s="75">
        <v>-1.715155719</v>
      </c>
      <c r="C3478" s="75">
        <v>-3.7023208200000002</v>
      </c>
      <c r="D3478" s="75">
        <v>1.037327412</v>
      </c>
    </row>
    <row r="3479" spans="2:4" x14ac:dyDescent="0.3">
      <c r="B3479" s="75">
        <v>-0.49630456899999997</v>
      </c>
      <c r="C3479" s="75">
        <v>1.097926406</v>
      </c>
      <c r="D3479" s="75">
        <v>-0.58348863299999998</v>
      </c>
    </row>
    <row r="3480" spans="2:4" x14ac:dyDescent="0.3">
      <c r="B3480" s="75">
        <v>1.954719847</v>
      </c>
      <c r="C3480" s="75">
        <v>0.53611104300000001</v>
      </c>
      <c r="D3480" s="75">
        <v>-0.63549950899999996</v>
      </c>
    </row>
    <row r="3481" spans="2:4" x14ac:dyDescent="0.3">
      <c r="B3481" s="75">
        <v>-4.7498222649999997</v>
      </c>
      <c r="C3481" s="75">
        <v>-4.9674530099999998</v>
      </c>
      <c r="D3481" s="75">
        <v>-0.660837444</v>
      </c>
    </row>
    <row r="3482" spans="2:4" x14ac:dyDescent="0.3">
      <c r="B3482" s="75">
        <v>3.5802248049999998</v>
      </c>
      <c r="C3482" s="75">
        <v>0.94176870700000004</v>
      </c>
      <c r="D3482" s="75">
        <v>-3.1840868150000001</v>
      </c>
    </row>
    <row r="3483" spans="2:4" x14ac:dyDescent="0.3">
      <c r="B3483" s="75">
        <v>-2.9538012899999999</v>
      </c>
      <c r="C3483" s="75">
        <v>0.45927292600000003</v>
      </c>
      <c r="D3483" s="75">
        <v>5.5031700629999998</v>
      </c>
    </row>
    <row r="3484" spans="2:4" x14ac:dyDescent="0.3">
      <c r="B3484" s="75">
        <v>4.6492338870000003</v>
      </c>
      <c r="C3484" s="75">
        <v>1.276221176</v>
      </c>
      <c r="D3484" s="75">
        <v>-3.1164337259999999</v>
      </c>
    </row>
    <row r="3485" spans="2:4" x14ac:dyDescent="0.3">
      <c r="B3485" s="75">
        <v>3.6071168870000001</v>
      </c>
      <c r="C3485" s="75">
        <v>1.4724743579999999</v>
      </c>
      <c r="D3485" s="75">
        <v>-3.7024396940000002</v>
      </c>
    </row>
    <row r="3486" spans="2:4" x14ac:dyDescent="0.3">
      <c r="B3486" s="75">
        <v>-1.6308149409999999</v>
      </c>
      <c r="C3486" s="75">
        <v>-0.32272918</v>
      </c>
      <c r="D3486" s="75">
        <v>0.83166209000000002</v>
      </c>
    </row>
    <row r="3487" spans="2:4" x14ac:dyDescent="0.3">
      <c r="B3487" s="75">
        <v>-2.1006074460000002</v>
      </c>
      <c r="C3487" s="75">
        <v>2.6416292650000002</v>
      </c>
      <c r="D3487" s="75">
        <v>4.0986845199999999</v>
      </c>
    </row>
    <row r="3488" spans="2:4" x14ac:dyDescent="0.3">
      <c r="B3488" s="75">
        <v>4.1918005809999999</v>
      </c>
      <c r="C3488" s="75">
        <v>-2.359985231</v>
      </c>
      <c r="D3488" s="75">
        <v>-3.6988700190000001</v>
      </c>
    </row>
    <row r="3489" spans="2:4" x14ac:dyDescent="0.3">
      <c r="B3489" s="75">
        <v>-3.9719072880000001</v>
      </c>
      <c r="C3489" s="75">
        <v>2.4424857879999999</v>
      </c>
      <c r="D3489" s="75">
        <v>4.1200610959999997</v>
      </c>
    </row>
    <row r="3490" spans="2:4" x14ac:dyDescent="0.3">
      <c r="B3490" s="75">
        <v>5.1418929469999997</v>
      </c>
      <c r="C3490" s="75">
        <v>1.178525813</v>
      </c>
      <c r="D3490" s="75">
        <v>-3.7481270530000002</v>
      </c>
    </row>
    <row r="3491" spans="2:4" x14ac:dyDescent="0.3">
      <c r="B3491" s="75">
        <v>5.9227584389999999</v>
      </c>
      <c r="C3491" s="75">
        <v>6.1876684470000001</v>
      </c>
      <c r="D3491" s="75">
        <v>0.59786888699999996</v>
      </c>
    </row>
    <row r="3492" spans="2:4" x14ac:dyDescent="0.3">
      <c r="B3492" s="75">
        <v>5.7865636409999999</v>
      </c>
      <c r="C3492" s="75">
        <v>2.7824163</v>
      </c>
      <c r="D3492" s="75">
        <v>-5.9640738029999998</v>
      </c>
    </row>
    <row r="3493" spans="2:4" x14ac:dyDescent="0.3">
      <c r="B3493" s="75">
        <v>-0.52118442399999998</v>
      </c>
      <c r="C3493" s="75">
        <v>-3.0404300989999999</v>
      </c>
      <c r="D3493" s="75">
        <v>-2.301905461</v>
      </c>
    </row>
    <row r="3494" spans="2:4" x14ac:dyDescent="0.3">
      <c r="B3494" s="75">
        <v>2.1971711269999998</v>
      </c>
      <c r="C3494" s="75">
        <v>0.44885599500000001</v>
      </c>
      <c r="D3494" s="75">
        <v>-1.7339731949999999</v>
      </c>
    </row>
    <row r="3495" spans="2:4" x14ac:dyDescent="0.3">
      <c r="B3495" s="75">
        <v>0.11381867699999999</v>
      </c>
      <c r="C3495" s="75">
        <v>-2.0125039849999999</v>
      </c>
      <c r="D3495" s="75">
        <v>-2.8624609009999999</v>
      </c>
    </row>
    <row r="3496" spans="2:4" x14ac:dyDescent="0.3">
      <c r="B3496" s="75">
        <v>2.5558840850000002</v>
      </c>
      <c r="C3496" s="75">
        <v>4.0703511089999997</v>
      </c>
      <c r="D3496" s="75">
        <v>-2.6346321389999998</v>
      </c>
    </row>
    <row r="3497" spans="2:4" x14ac:dyDescent="0.3">
      <c r="B3497" s="75">
        <v>-2.1126718690000001</v>
      </c>
      <c r="C3497" s="75">
        <v>-1.9881054220000001</v>
      </c>
      <c r="D3497" s="75">
        <v>2.2721844959999999</v>
      </c>
    </row>
    <row r="3498" spans="2:4" x14ac:dyDescent="0.3">
      <c r="B3498" s="75">
        <v>-5.059443431</v>
      </c>
      <c r="C3498" s="75">
        <v>-0.47964437500000001</v>
      </c>
      <c r="D3498" s="75">
        <v>1.3910312</v>
      </c>
    </row>
    <row r="3499" spans="2:4" x14ac:dyDescent="0.3">
      <c r="B3499" s="75">
        <v>-3.3588703249999998</v>
      </c>
      <c r="C3499" s="75">
        <v>-1.5584203860000001</v>
      </c>
      <c r="D3499" s="75">
        <v>1.787946678</v>
      </c>
    </row>
    <row r="3500" spans="2:4" x14ac:dyDescent="0.3">
      <c r="B3500" s="75">
        <v>-2.2691572419999999</v>
      </c>
      <c r="C3500" s="75">
        <v>-0.32702608999999999</v>
      </c>
      <c r="D3500" s="75">
        <v>1.790822345</v>
      </c>
    </row>
    <row r="3501" spans="2:4" x14ac:dyDescent="0.3">
      <c r="B3501" s="75">
        <v>-5.132779202</v>
      </c>
      <c r="C3501" s="75">
        <v>-3.91748633</v>
      </c>
      <c r="D3501" s="75">
        <v>2.8001565990000001</v>
      </c>
    </row>
    <row r="3502" spans="2:4" x14ac:dyDescent="0.3">
      <c r="B3502" s="75">
        <v>-0.74078916800000005</v>
      </c>
      <c r="C3502" s="75">
        <v>-0.56122371299999996</v>
      </c>
      <c r="D3502" s="75">
        <v>3.3622885760000001</v>
      </c>
    </row>
    <row r="3503" spans="2:4" x14ac:dyDescent="0.3">
      <c r="B3503" s="75">
        <v>4.1805941320000004</v>
      </c>
      <c r="C3503" s="75">
        <v>-0.107389464</v>
      </c>
      <c r="D3503" s="75">
        <v>-2.3767247440000001</v>
      </c>
    </row>
    <row r="3504" spans="2:4" x14ac:dyDescent="0.3">
      <c r="B3504" s="75">
        <v>-0.26786316799999998</v>
      </c>
      <c r="C3504" s="75">
        <v>4.0098380650000003</v>
      </c>
      <c r="D3504" s="75">
        <v>0.54479864099999997</v>
      </c>
    </row>
    <row r="3505" spans="2:4" x14ac:dyDescent="0.3">
      <c r="B3505" s="75">
        <v>0.86058412699999998</v>
      </c>
      <c r="C3505" s="75">
        <v>1.5171643699999999</v>
      </c>
      <c r="D3505" s="75">
        <v>-0.93191816400000005</v>
      </c>
    </row>
    <row r="3506" spans="2:4" x14ac:dyDescent="0.3">
      <c r="B3506" s="75">
        <v>-1.95503228</v>
      </c>
      <c r="C3506" s="75">
        <v>-0.10231118</v>
      </c>
      <c r="D3506" s="75">
        <v>1.9369667939999999</v>
      </c>
    </row>
    <row r="3507" spans="2:4" x14ac:dyDescent="0.3">
      <c r="B3507" s="75">
        <v>-3.014200169</v>
      </c>
      <c r="C3507" s="75">
        <v>-1.7470593029999999</v>
      </c>
      <c r="D3507" s="75">
        <v>1.4325558460000001</v>
      </c>
    </row>
    <row r="3508" spans="2:4" x14ac:dyDescent="0.3">
      <c r="B3508" s="75">
        <v>-0.59316276599999995</v>
      </c>
      <c r="C3508" s="75">
        <v>-1.9566604160000001</v>
      </c>
      <c r="D3508" s="75">
        <v>-2.227958514</v>
      </c>
    </row>
    <row r="3509" spans="2:4" x14ac:dyDescent="0.3">
      <c r="B3509" s="75">
        <v>2.842978687</v>
      </c>
      <c r="C3509" s="75">
        <v>-9.4850983999999999E-2</v>
      </c>
      <c r="D3509" s="75">
        <v>-1.964193517</v>
      </c>
    </row>
    <row r="3510" spans="2:4" x14ac:dyDescent="0.3">
      <c r="B3510" s="75">
        <v>-5.7610916999999998E-2</v>
      </c>
      <c r="C3510" s="75">
        <v>-0.903943936</v>
      </c>
      <c r="D3510" s="75">
        <v>-1.630558876</v>
      </c>
    </row>
    <row r="3511" spans="2:4" x14ac:dyDescent="0.3">
      <c r="B3511" s="75">
        <v>-0.88313466299999999</v>
      </c>
      <c r="C3511" s="75">
        <v>-0.53144370900000004</v>
      </c>
      <c r="D3511" s="75">
        <v>0.84676940300000003</v>
      </c>
    </row>
    <row r="3512" spans="2:4" x14ac:dyDescent="0.3">
      <c r="B3512" s="75">
        <v>2.1052472249999998</v>
      </c>
      <c r="C3512" s="75">
        <v>3.2258551190000002</v>
      </c>
      <c r="D3512" s="75">
        <v>-1.3238509279999999</v>
      </c>
    </row>
    <row r="3513" spans="2:4" x14ac:dyDescent="0.3">
      <c r="B3513" s="75">
        <v>-0.13410686099999999</v>
      </c>
      <c r="C3513" s="75">
        <v>0.869995195</v>
      </c>
      <c r="D3513" s="75">
        <v>3.1208222480000001</v>
      </c>
    </row>
    <row r="3514" spans="2:4" x14ac:dyDescent="0.3">
      <c r="B3514" s="75">
        <v>-0.95691892000000001</v>
      </c>
      <c r="C3514" s="75">
        <v>-3.1186549829999999</v>
      </c>
      <c r="D3514" s="75">
        <v>-1.6679535379999999</v>
      </c>
    </row>
    <row r="3515" spans="2:4" x14ac:dyDescent="0.3">
      <c r="B3515" s="75">
        <v>-7.0959686849999999</v>
      </c>
      <c r="C3515" s="75">
        <v>-4.9021847699999999</v>
      </c>
      <c r="D3515" s="75">
        <v>1.655412052</v>
      </c>
    </row>
    <row r="3516" spans="2:4" x14ac:dyDescent="0.3">
      <c r="B3516" s="75">
        <v>-1.1171910249999999</v>
      </c>
      <c r="C3516" s="75">
        <v>-5.279310368</v>
      </c>
      <c r="D3516" s="75">
        <v>-2.6790465499999998</v>
      </c>
    </row>
    <row r="3517" spans="2:4" x14ac:dyDescent="0.3">
      <c r="B3517" s="75">
        <v>-2.2910420739999999</v>
      </c>
      <c r="C3517" s="75">
        <v>-0.74603766900000001</v>
      </c>
      <c r="D3517" s="75">
        <v>2.2840988329999998</v>
      </c>
    </row>
    <row r="3518" spans="2:4" x14ac:dyDescent="0.3">
      <c r="B3518" s="75">
        <v>-2.0450346380000002</v>
      </c>
      <c r="C3518" s="75">
        <v>1.88145563</v>
      </c>
      <c r="D3518" s="75">
        <v>1.498805986</v>
      </c>
    </row>
    <row r="3519" spans="2:4" x14ac:dyDescent="0.3">
      <c r="B3519" s="75">
        <v>0.181207436</v>
      </c>
      <c r="C3519" s="75">
        <v>1.21756083</v>
      </c>
      <c r="D3519" s="75">
        <v>3.0832305170000001</v>
      </c>
    </row>
    <row r="3520" spans="2:4" x14ac:dyDescent="0.3">
      <c r="B3520" s="75">
        <v>-1.233892795</v>
      </c>
      <c r="C3520" s="75">
        <v>1.4285929639999999</v>
      </c>
      <c r="D3520" s="75">
        <v>0.60860503899999996</v>
      </c>
    </row>
    <row r="3521" spans="2:4" x14ac:dyDescent="0.3">
      <c r="B3521" s="75">
        <v>4.9667074380000003</v>
      </c>
      <c r="C3521" s="75">
        <v>5.0759649720000004</v>
      </c>
      <c r="D3521" s="75">
        <v>1.0173041490000001</v>
      </c>
    </row>
    <row r="3522" spans="2:4" x14ac:dyDescent="0.3">
      <c r="B3522" s="75">
        <v>1.696089779</v>
      </c>
      <c r="C3522" s="75">
        <v>-4.4126702419999999</v>
      </c>
      <c r="D3522" s="75">
        <v>-4.7484500130000002</v>
      </c>
    </row>
    <row r="3523" spans="2:4" x14ac:dyDescent="0.3">
      <c r="B3523" s="75">
        <v>5.0946194499999997</v>
      </c>
      <c r="C3523" s="75">
        <v>3.1364995000000002</v>
      </c>
      <c r="D3523" s="75">
        <v>-2.0878250380000001</v>
      </c>
    </row>
    <row r="3524" spans="2:4" x14ac:dyDescent="0.3">
      <c r="B3524" s="75">
        <v>-3.2608352150000002</v>
      </c>
      <c r="C3524" s="75">
        <v>-6.6513741279999996</v>
      </c>
      <c r="D3524" s="75">
        <v>1.41601058</v>
      </c>
    </row>
    <row r="3525" spans="2:4" x14ac:dyDescent="0.3">
      <c r="B3525" s="75">
        <v>3.3029432349999999</v>
      </c>
      <c r="C3525" s="75">
        <v>1.027299191</v>
      </c>
      <c r="D3525" s="75">
        <v>-0.94549086000000004</v>
      </c>
    </row>
    <row r="3526" spans="2:4" x14ac:dyDescent="0.3">
      <c r="B3526" s="75">
        <v>0.69632414600000003</v>
      </c>
      <c r="C3526" s="75">
        <v>1.1063473530000001</v>
      </c>
      <c r="D3526" s="75">
        <v>-0.57115316100000002</v>
      </c>
    </row>
    <row r="3527" spans="2:4" x14ac:dyDescent="0.3">
      <c r="B3527" s="75">
        <v>-1.848432418</v>
      </c>
      <c r="C3527" s="75">
        <v>-3.3241269679999998</v>
      </c>
      <c r="D3527" s="75">
        <v>-1.7860324460000001</v>
      </c>
    </row>
    <row r="3528" spans="2:4" x14ac:dyDescent="0.3">
      <c r="B3528" s="75">
        <v>0.43456853600000001</v>
      </c>
      <c r="C3528" s="75">
        <v>1.745374457</v>
      </c>
      <c r="D3528" s="75">
        <v>-0.26712064600000002</v>
      </c>
    </row>
    <row r="3529" spans="2:4" x14ac:dyDescent="0.3">
      <c r="B3529" s="75">
        <v>-0.20774135199999999</v>
      </c>
      <c r="C3529" s="75">
        <v>2.2003409989999998</v>
      </c>
      <c r="D3529" s="75">
        <v>1.5807472389999999</v>
      </c>
    </row>
    <row r="3530" spans="2:4" x14ac:dyDescent="0.3">
      <c r="B3530" s="75">
        <v>-2.0906740720000001</v>
      </c>
      <c r="C3530" s="75">
        <v>-1.4479087100000001</v>
      </c>
      <c r="D3530" s="75">
        <v>1.09123938</v>
      </c>
    </row>
    <row r="3531" spans="2:4" x14ac:dyDescent="0.3">
      <c r="B3531" s="75">
        <v>-0.73724866300000003</v>
      </c>
      <c r="C3531" s="75">
        <v>-3.9510003500000002</v>
      </c>
      <c r="D3531" s="75">
        <v>-0.74706451699999998</v>
      </c>
    </row>
    <row r="3532" spans="2:4" x14ac:dyDescent="0.3">
      <c r="B3532" s="75">
        <v>-2.4574938610000001</v>
      </c>
      <c r="C3532" s="75">
        <v>-0.79785189999999995</v>
      </c>
      <c r="D3532" s="75">
        <v>7.6233224000000002E-2</v>
      </c>
    </row>
    <row r="3533" spans="2:4" x14ac:dyDescent="0.3">
      <c r="B3533" s="75">
        <v>-6.2720076530000002</v>
      </c>
      <c r="C3533" s="75">
        <v>-7.5075454080000004</v>
      </c>
      <c r="D3533" s="75">
        <v>0.37606711300000001</v>
      </c>
    </row>
    <row r="3534" spans="2:4" x14ac:dyDescent="0.3">
      <c r="B3534" s="75">
        <v>-0.18259689400000001</v>
      </c>
      <c r="C3534" s="75">
        <v>-2.0275265490000001</v>
      </c>
      <c r="D3534" s="75">
        <v>-1.6945432140000001</v>
      </c>
    </row>
    <row r="3535" spans="2:4" x14ac:dyDescent="0.3">
      <c r="B3535" s="75">
        <v>-3.7059536749999999</v>
      </c>
      <c r="C3535" s="75">
        <v>-3.9227684190000001</v>
      </c>
      <c r="D3535" s="75">
        <v>4.3194559779999997</v>
      </c>
    </row>
    <row r="3536" spans="2:4" x14ac:dyDescent="0.3">
      <c r="B3536" s="75">
        <v>-2.932340237</v>
      </c>
      <c r="C3536" s="75">
        <v>-4.6046904360000003</v>
      </c>
      <c r="D3536" s="75">
        <v>1.8755391539999999</v>
      </c>
    </row>
    <row r="3537" spans="2:4" x14ac:dyDescent="0.3">
      <c r="B3537" s="75">
        <v>-1.4351354919999999</v>
      </c>
      <c r="C3537" s="75">
        <v>-3.3203068139999998</v>
      </c>
      <c r="D3537" s="75">
        <v>1.5624527500000001</v>
      </c>
    </row>
    <row r="3538" spans="2:4" x14ac:dyDescent="0.3">
      <c r="B3538" s="75">
        <v>2.8304417819999999</v>
      </c>
      <c r="C3538" s="75">
        <v>2.9149430509999998</v>
      </c>
      <c r="D3538" s="75">
        <v>-3.3989466099999999</v>
      </c>
    </row>
    <row r="3539" spans="2:4" x14ac:dyDescent="0.3">
      <c r="B3539" s="75">
        <v>-0.52575819599999996</v>
      </c>
      <c r="C3539" s="75">
        <v>-2.5036862790000001</v>
      </c>
      <c r="D3539" s="75">
        <v>1.4340046120000001</v>
      </c>
    </row>
    <row r="3540" spans="2:4" x14ac:dyDescent="0.3">
      <c r="B3540" s="75">
        <v>3.8693902819999999</v>
      </c>
      <c r="C3540" s="75">
        <v>-0.73627323</v>
      </c>
      <c r="D3540" s="75">
        <v>-3.069064392</v>
      </c>
    </row>
    <row r="3541" spans="2:4" x14ac:dyDescent="0.3">
      <c r="B3541" s="75">
        <v>-0.24728798900000001</v>
      </c>
      <c r="C3541" s="75">
        <v>-2.772612756</v>
      </c>
      <c r="D3541" s="75">
        <v>-3.0990153899999999</v>
      </c>
    </row>
    <row r="3542" spans="2:4" x14ac:dyDescent="0.3">
      <c r="B3542" s="75">
        <v>-1.80816255</v>
      </c>
      <c r="C3542" s="75">
        <v>-3.5772236639999999</v>
      </c>
      <c r="D3542" s="75">
        <v>-1.1563230710000001</v>
      </c>
    </row>
    <row r="3543" spans="2:4" x14ac:dyDescent="0.3">
      <c r="B3543" s="75">
        <v>3.8480230479999999</v>
      </c>
      <c r="C3543" s="75">
        <v>-1.070413348</v>
      </c>
      <c r="D3543" s="75">
        <v>-2.5618038040000002</v>
      </c>
    </row>
    <row r="3544" spans="2:4" x14ac:dyDescent="0.3">
      <c r="B3544" s="75">
        <v>-4.9263864399999999</v>
      </c>
      <c r="C3544" s="75">
        <v>0.15256631200000001</v>
      </c>
      <c r="D3544" s="75">
        <v>0.25532766800000001</v>
      </c>
    </row>
    <row r="3545" spans="2:4" x14ac:dyDescent="0.3">
      <c r="B3545" s="75">
        <v>0.95767199800000002</v>
      </c>
      <c r="C3545" s="75">
        <v>0.74552692200000004</v>
      </c>
      <c r="D3545" s="75">
        <v>-1.4707267369999999</v>
      </c>
    </row>
    <row r="3546" spans="2:4" x14ac:dyDescent="0.3">
      <c r="B3546" s="75">
        <v>-2.1582905609999998</v>
      </c>
      <c r="C3546" s="75">
        <v>-0.54952072299999999</v>
      </c>
      <c r="D3546" s="75">
        <v>0.71759975200000004</v>
      </c>
    </row>
    <row r="3547" spans="2:4" x14ac:dyDescent="0.3">
      <c r="B3547" s="75">
        <v>-1.106524206</v>
      </c>
      <c r="C3547" s="75">
        <v>-1.5020143459999999</v>
      </c>
      <c r="D3547" s="75">
        <v>0.24763668999999999</v>
      </c>
    </row>
    <row r="3548" spans="2:4" x14ac:dyDescent="0.3">
      <c r="B3548" s="75">
        <v>-2.278457811</v>
      </c>
      <c r="C3548" s="75">
        <v>0.44312479999999999</v>
      </c>
      <c r="D3548" s="75">
        <v>4.6362081670000004</v>
      </c>
    </row>
    <row r="3549" spans="2:4" x14ac:dyDescent="0.3">
      <c r="B3549" s="75">
        <v>2.2412467839999999</v>
      </c>
      <c r="C3549" s="75">
        <v>1.8097332820000001</v>
      </c>
      <c r="D3549" s="75">
        <v>-1.8008852</v>
      </c>
    </row>
    <row r="3550" spans="2:4" x14ac:dyDescent="0.3">
      <c r="B3550" s="75">
        <v>2.8417865519999999</v>
      </c>
      <c r="C3550" s="75">
        <v>2.0742497169999998</v>
      </c>
      <c r="D3550" s="75">
        <v>-1.8132415449999999</v>
      </c>
    </row>
    <row r="3551" spans="2:4" x14ac:dyDescent="0.3">
      <c r="B3551" s="75">
        <v>1.2468396639999999</v>
      </c>
      <c r="C3551" s="75">
        <v>2.9562940559999999</v>
      </c>
      <c r="D3551" s="75">
        <v>2.1052767719999999</v>
      </c>
    </row>
    <row r="3552" spans="2:4" x14ac:dyDescent="0.3">
      <c r="B3552" s="75">
        <v>1.659692862</v>
      </c>
      <c r="C3552" s="75">
        <v>-0.63983224000000005</v>
      </c>
      <c r="D3552" s="75">
        <v>-2.16717856</v>
      </c>
    </row>
    <row r="3553" spans="2:4" x14ac:dyDescent="0.3">
      <c r="B3553" s="75">
        <v>0.49533555800000001</v>
      </c>
      <c r="C3553" s="75">
        <v>4.5664120490000002</v>
      </c>
      <c r="D3553" s="75">
        <v>2.9932094999999999</v>
      </c>
    </row>
    <row r="3554" spans="2:4" x14ac:dyDescent="0.3">
      <c r="B3554" s="75">
        <v>1.5475430189999999</v>
      </c>
      <c r="C3554" s="75">
        <v>-1.429591032</v>
      </c>
      <c r="D3554" s="75">
        <v>-1.396413057</v>
      </c>
    </row>
    <row r="3555" spans="2:4" x14ac:dyDescent="0.3">
      <c r="B3555" s="75">
        <v>-3.3711480599999999</v>
      </c>
      <c r="C3555" s="75">
        <v>-3.6817004</v>
      </c>
      <c r="D3555" s="75">
        <v>2.2008676199999999</v>
      </c>
    </row>
    <row r="3556" spans="2:4" x14ac:dyDescent="0.3">
      <c r="B3556" s="75">
        <v>-0.68922107200000005</v>
      </c>
      <c r="C3556" s="75">
        <v>-1.7717678020000001</v>
      </c>
      <c r="D3556" s="75">
        <v>7.5621439999999998E-2</v>
      </c>
    </row>
    <row r="3557" spans="2:4" x14ac:dyDescent="0.3">
      <c r="B3557" s="75">
        <v>1.275300944</v>
      </c>
      <c r="C3557" s="75">
        <v>-0.77010442499999998</v>
      </c>
      <c r="D3557" s="75">
        <v>-3.0804677090000001</v>
      </c>
    </row>
    <row r="3558" spans="2:4" x14ac:dyDescent="0.3">
      <c r="B3558" s="75">
        <v>-8.0063666639999997</v>
      </c>
      <c r="C3558" s="75">
        <v>-7.6206036570000002</v>
      </c>
      <c r="D3558" s="75">
        <v>5.3984514519999998</v>
      </c>
    </row>
    <row r="3559" spans="2:4" x14ac:dyDescent="0.3">
      <c r="B3559" s="75">
        <v>-1.0950962529999999</v>
      </c>
      <c r="C3559" s="75">
        <v>0.15838508200000001</v>
      </c>
      <c r="D3559" s="75">
        <v>0.51858042199999999</v>
      </c>
    </row>
    <row r="3560" spans="2:4" x14ac:dyDescent="0.3">
      <c r="B3560" s="75">
        <v>-1.608452709</v>
      </c>
      <c r="C3560" s="75">
        <v>-4.1205581499999999</v>
      </c>
      <c r="D3560" s="75">
        <v>-3.0041803589999998</v>
      </c>
    </row>
    <row r="3561" spans="2:4" x14ac:dyDescent="0.3">
      <c r="B3561" s="75">
        <v>0.12649036899999999</v>
      </c>
      <c r="C3561" s="75">
        <v>0.23742432299999999</v>
      </c>
      <c r="D3561" s="75">
        <v>-2.1318570129999999</v>
      </c>
    </row>
    <row r="3562" spans="2:4" x14ac:dyDescent="0.3">
      <c r="B3562" s="75">
        <v>3.07023584</v>
      </c>
      <c r="C3562" s="75">
        <v>3.8093388539999999</v>
      </c>
      <c r="D3562" s="75">
        <v>-0.24600059299999999</v>
      </c>
    </row>
    <row r="3563" spans="2:4" x14ac:dyDescent="0.3">
      <c r="B3563" s="75">
        <v>-1.878785057</v>
      </c>
      <c r="C3563" s="75">
        <v>3.131796944</v>
      </c>
      <c r="D3563" s="75">
        <v>6.326895865</v>
      </c>
    </row>
    <row r="3564" spans="2:4" x14ac:dyDescent="0.3">
      <c r="B3564" s="75">
        <v>2.2808310469999999</v>
      </c>
      <c r="C3564" s="75">
        <v>0.67308639100000001</v>
      </c>
      <c r="D3564" s="75">
        <v>-0.74133748300000002</v>
      </c>
    </row>
    <row r="3565" spans="2:4" x14ac:dyDescent="0.3">
      <c r="B3565" s="75">
        <v>-5.4870627689999996</v>
      </c>
      <c r="C3565" s="75">
        <v>-2.1958750490000001</v>
      </c>
      <c r="D3565" s="75">
        <v>3.2236612280000001</v>
      </c>
    </row>
    <row r="3566" spans="2:4" x14ac:dyDescent="0.3">
      <c r="B3566" s="75">
        <v>-3.0592679739999999</v>
      </c>
      <c r="C3566" s="75">
        <v>-4.5694204630000002</v>
      </c>
      <c r="D3566" s="75">
        <v>-2.4653451899999999</v>
      </c>
    </row>
    <row r="3567" spans="2:4" x14ac:dyDescent="0.3">
      <c r="B3567" s="75">
        <v>3.3608046200000001</v>
      </c>
      <c r="C3567" s="75">
        <v>3.1621497779999999</v>
      </c>
      <c r="D3567" s="75">
        <v>0.28648069199999998</v>
      </c>
    </row>
    <row r="3568" spans="2:4" x14ac:dyDescent="0.3">
      <c r="B3568" s="75">
        <v>5.480532094</v>
      </c>
      <c r="C3568" s="75">
        <v>5.8371547680000004</v>
      </c>
      <c r="D3568" s="75">
        <v>-0.902281683</v>
      </c>
    </row>
    <row r="3569" spans="2:4" x14ac:dyDescent="0.3">
      <c r="B3569" s="75">
        <v>0.96595214799999995</v>
      </c>
      <c r="C3569" s="75">
        <v>-2.5196373840000001</v>
      </c>
      <c r="D3569" s="75">
        <v>-1.78694449</v>
      </c>
    </row>
    <row r="3570" spans="2:4" x14ac:dyDescent="0.3">
      <c r="B3570" s="75">
        <v>5.1177250369999996</v>
      </c>
      <c r="C3570" s="75">
        <v>3.2002160430000002</v>
      </c>
      <c r="D3570" s="75">
        <v>-4.6935282999999997</v>
      </c>
    </row>
    <row r="3571" spans="2:4" x14ac:dyDescent="0.3">
      <c r="B3571" s="75">
        <v>2.521707143</v>
      </c>
      <c r="C3571" s="75">
        <v>-2.4999138890000001</v>
      </c>
      <c r="D3571" s="75">
        <v>-1.0275515390000001</v>
      </c>
    </row>
    <row r="3572" spans="2:4" x14ac:dyDescent="0.3">
      <c r="B3572" s="75">
        <v>3.0395175220000001</v>
      </c>
      <c r="C3572" s="75">
        <v>0.47409529</v>
      </c>
      <c r="D3572" s="75">
        <v>-2.7342911480000001</v>
      </c>
    </row>
    <row r="3573" spans="2:4" x14ac:dyDescent="0.3">
      <c r="B3573" s="75">
        <v>2.281305218</v>
      </c>
      <c r="C3573" s="75">
        <v>0.342571717</v>
      </c>
      <c r="D3573" s="75">
        <v>-2.533804934</v>
      </c>
    </row>
    <row r="3574" spans="2:4" x14ac:dyDescent="0.3">
      <c r="B3574" s="75">
        <v>0.95740343400000005</v>
      </c>
      <c r="C3574" s="75">
        <v>0.31670159799999997</v>
      </c>
      <c r="D3574" s="75">
        <v>-0.93098148000000003</v>
      </c>
    </row>
    <row r="3575" spans="2:4" x14ac:dyDescent="0.3">
      <c r="B3575" s="75">
        <v>2.5614874169999999</v>
      </c>
      <c r="C3575" s="75">
        <v>3.3287519579999998</v>
      </c>
      <c r="D3575" s="75">
        <v>-0.39567724999999998</v>
      </c>
    </row>
    <row r="3576" spans="2:4" x14ac:dyDescent="0.3">
      <c r="B3576" s="75">
        <v>-6.0644932239999996</v>
      </c>
      <c r="C3576" s="75">
        <v>-5.6217057649999997</v>
      </c>
      <c r="D3576" s="75">
        <v>-9.8869249000000006E-2</v>
      </c>
    </row>
    <row r="3577" spans="2:4" x14ac:dyDescent="0.3">
      <c r="B3577" s="75">
        <v>1.5903010259999999</v>
      </c>
      <c r="C3577" s="75">
        <v>-2.1635770110000001</v>
      </c>
      <c r="D3577" s="75">
        <v>-3.8312553060000001</v>
      </c>
    </row>
    <row r="3578" spans="2:4" x14ac:dyDescent="0.3">
      <c r="B3578" s="75">
        <v>-3.1425287100000001</v>
      </c>
      <c r="C3578" s="75">
        <v>0.48143738200000002</v>
      </c>
      <c r="D3578" s="75">
        <v>1.6739039600000001</v>
      </c>
    </row>
    <row r="3579" spans="2:4" x14ac:dyDescent="0.3">
      <c r="B3579" s="75">
        <v>1.08343634</v>
      </c>
      <c r="C3579" s="75">
        <v>-2.5270148419999998</v>
      </c>
      <c r="D3579" s="75">
        <v>-2.7128913620000001</v>
      </c>
    </row>
    <row r="3580" spans="2:4" x14ac:dyDescent="0.3">
      <c r="B3580" s="75">
        <v>1.422485877</v>
      </c>
      <c r="C3580" s="75">
        <v>0.396145358</v>
      </c>
      <c r="D3580" s="75">
        <v>0.55553672899999995</v>
      </c>
    </row>
    <row r="3581" spans="2:4" x14ac:dyDescent="0.3">
      <c r="B3581" s="75">
        <v>-2.7480287200000002</v>
      </c>
      <c r="C3581" s="75">
        <v>-4.6520427829999997</v>
      </c>
      <c r="D3581" s="75">
        <v>0.296747602</v>
      </c>
    </row>
    <row r="3582" spans="2:4" x14ac:dyDescent="0.3">
      <c r="B3582" s="75">
        <v>-0.66182632299999999</v>
      </c>
      <c r="C3582" s="75">
        <v>-6.3811526540000001</v>
      </c>
      <c r="D3582" s="75">
        <v>-5.5323181349999997</v>
      </c>
    </row>
    <row r="3583" spans="2:4" x14ac:dyDescent="0.3">
      <c r="B3583" s="75">
        <v>0.12250181</v>
      </c>
      <c r="C3583" s="75">
        <v>-0.84895798600000005</v>
      </c>
      <c r="D3583" s="75">
        <v>1.509998441</v>
      </c>
    </row>
    <row r="3584" spans="2:4" x14ac:dyDescent="0.3">
      <c r="B3584" s="75">
        <v>-0.67589120800000002</v>
      </c>
      <c r="C3584" s="75">
        <v>-1.2106062200000001</v>
      </c>
      <c r="D3584" s="75">
        <v>-0.62123582899999996</v>
      </c>
    </row>
    <row r="3585" spans="2:4" x14ac:dyDescent="0.3">
      <c r="B3585" s="75">
        <v>-4.2426639719999999</v>
      </c>
      <c r="C3585" s="75">
        <v>-4.53250683</v>
      </c>
      <c r="D3585" s="75">
        <v>2.0840599000000002</v>
      </c>
    </row>
    <row r="3586" spans="2:4" x14ac:dyDescent="0.3">
      <c r="B3586" s="75">
        <v>-2.1319662880000001</v>
      </c>
      <c r="C3586" s="75">
        <v>2.842221769</v>
      </c>
      <c r="D3586" s="75">
        <v>5.7099257229999996</v>
      </c>
    </row>
    <row r="3587" spans="2:4" x14ac:dyDescent="0.3">
      <c r="B3587" s="75">
        <v>0.72818816900000005</v>
      </c>
      <c r="C3587" s="75">
        <v>1.7650606870000001</v>
      </c>
      <c r="D3587" s="75">
        <v>2.7736387389999999</v>
      </c>
    </row>
    <row r="3588" spans="2:4" x14ac:dyDescent="0.3">
      <c r="B3588" s="75">
        <v>-3.0682803239999998</v>
      </c>
      <c r="C3588" s="75">
        <v>1.717955957</v>
      </c>
      <c r="D3588" s="75">
        <v>7.3883780100000003</v>
      </c>
    </row>
    <row r="3589" spans="2:4" x14ac:dyDescent="0.3">
      <c r="B3589" s="75">
        <v>-5.1523026510000003</v>
      </c>
      <c r="C3589" s="75">
        <v>0.29436497</v>
      </c>
      <c r="D3589" s="75">
        <v>4.2190191490000002</v>
      </c>
    </row>
    <row r="3590" spans="2:4" x14ac:dyDescent="0.3">
      <c r="B3590" s="75">
        <v>-3.3145415140000001</v>
      </c>
      <c r="C3590" s="75">
        <v>-2.5777887260000001</v>
      </c>
      <c r="D3590" s="75">
        <v>2.0189334749999999</v>
      </c>
    </row>
    <row r="3591" spans="2:4" x14ac:dyDescent="0.3">
      <c r="B3591" s="75">
        <v>1.5271861529999999</v>
      </c>
      <c r="C3591" s="75">
        <v>1.634815251</v>
      </c>
      <c r="D3591" s="75">
        <v>0.24233421599999999</v>
      </c>
    </row>
    <row r="3592" spans="2:4" x14ac:dyDescent="0.3">
      <c r="B3592" s="75">
        <v>-3.1052288290000001</v>
      </c>
      <c r="C3592" s="75">
        <v>-5.8182067550000003</v>
      </c>
      <c r="D3592" s="75">
        <v>-0.142339887</v>
      </c>
    </row>
    <row r="3593" spans="2:4" x14ac:dyDescent="0.3">
      <c r="B3593" s="75">
        <v>-1.8589857890000001</v>
      </c>
      <c r="C3593" s="75">
        <v>0.145117252</v>
      </c>
      <c r="D3593" s="75">
        <v>1.036174259</v>
      </c>
    </row>
    <row r="3594" spans="2:4" x14ac:dyDescent="0.3">
      <c r="B3594" s="75">
        <v>2.3850932729999998</v>
      </c>
      <c r="C3594" s="75">
        <v>1.525446766</v>
      </c>
      <c r="D3594" s="75">
        <v>-0.30074250699999999</v>
      </c>
    </row>
    <row r="3595" spans="2:4" x14ac:dyDescent="0.3">
      <c r="B3595" s="75">
        <v>3.4613070420000001</v>
      </c>
      <c r="C3595" s="75">
        <v>4.2772368759999999</v>
      </c>
      <c r="D3595" s="75">
        <v>0.91863427799999997</v>
      </c>
    </row>
    <row r="3596" spans="2:4" x14ac:dyDescent="0.3">
      <c r="B3596" s="75">
        <v>-9.9015860060000005</v>
      </c>
      <c r="C3596" s="75">
        <v>-3.763923557</v>
      </c>
      <c r="D3596" s="75">
        <v>5.2871470159999996</v>
      </c>
    </row>
    <row r="3597" spans="2:4" x14ac:dyDescent="0.3">
      <c r="B3597" s="75">
        <v>4.5481856250000003</v>
      </c>
      <c r="C3597" s="75">
        <v>-1.705895693</v>
      </c>
      <c r="D3597" s="75">
        <v>-7.4174279729999997</v>
      </c>
    </row>
    <row r="3598" spans="2:4" x14ac:dyDescent="0.3">
      <c r="B3598" s="75">
        <v>3.62754266</v>
      </c>
      <c r="C3598" s="75">
        <v>3.6616508470000002</v>
      </c>
      <c r="D3598" s="75">
        <v>-0.42727321200000001</v>
      </c>
    </row>
    <row r="3599" spans="2:4" x14ac:dyDescent="0.3">
      <c r="B3599" s="75">
        <v>1.4113656750000001</v>
      </c>
      <c r="C3599" s="75">
        <v>-3.2190332779999999</v>
      </c>
      <c r="D3599" s="75">
        <v>-2.583565712</v>
      </c>
    </row>
    <row r="3600" spans="2:4" x14ac:dyDescent="0.3">
      <c r="B3600" s="75">
        <v>-1.40678803</v>
      </c>
      <c r="C3600" s="75">
        <v>0.26980231100000002</v>
      </c>
      <c r="D3600" s="75">
        <v>0.67591388600000002</v>
      </c>
    </row>
    <row r="3601" spans="2:4" x14ac:dyDescent="0.3">
      <c r="B3601" s="75">
        <v>4.1266191179999998</v>
      </c>
      <c r="C3601" s="75">
        <v>-0.82336296600000003</v>
      </c>
      <c r="D3601" s="75">
        <v>-3.2216394369999999</v>
      </c>
    </row>
    <row r="3602" spans="2:4" x14ac:dyDescent="0.3">
      <c r="B3602" s="75">
        <v>-2.4711309410000002</v>
      </c>
      <c r="C3602" s="75">
        <v>-1.375724443</v>
      </c>
      <c r="D3602" s="75">
        <v>2.9271842609999998</v>
      </c>
    </row>
    <row r="3603" spans="2:4" x14ac:dyDescent="0.3">
      <c r="B3603" s="75">
        <v>4.3615905359999996</v>
      </c>
      <c r="C3603" s="75">
        <v>2.2103207199999999</v>
      </c>
      <c r="D3603" s="75">
        <v>-4.748107944</v>
      </c>
    </row>
    <row r="3604" spans="2:4" x14ac:dyDescent="0.3">
      <c r="B3604" s="75">
        <v>-4.814534782</v>
      </c>
      <c r="C3604" s="75">
        <v>0.61817210099999997</v>
      </c>
      <c r="D3604" s="75">
        <v>4.52454936</v>
      </c>
    </row>
    <row r="3605" spans="2:4" x14ac:dyDescent="0.3">
      <c r="B3605" s="75">
        <v>0.598745639</v>
      </c>
      <c r="C3605" s="75">
        <v>-1.6919512860000001</v>
      </c>
      <c r="D3605" s="75">
        <v>-1.335492989</v>
      </c>
    </row>
    <row r="3606" spans="2:4" x14ac:dyDescent="0.3">
      <c r="B3606" s="75">
        <v>-0.37653743000000001</v>
      </c>
      <c r="C3606" s="75">
        <v>-3.5236274550000002</v>
      </c>
      <c r="D3606" s="75">
        <v>-0.18565554500000001</v>
      </c>
    </row>
    <row r="3607" spans="2:4" x14ac:dyDescent="0.3">
      <c r="B3607" s="75">
        <v>-6.4945552649999998</v>
      </c>
      <c r="C3607" s="75">
        <v>-3.1162876960000001</v>
      </c>
      <c r="D3607" s="75">
        <v>5.223648313</v>
      </c>
    </row>
    <row r="3608" spans="2:4" x14ac:dyDescent="0.3">
      <c r="B3608" s="75">
        <v>4.9728886839999999</v>
      </c>
      <c r="C3608" s="75">
        <v>1.3035650510000001</v>
      </c>
      <c r="D3608" s="75">
        <v>-1.811133026</v>
      </c>
    </row>
    <row r="3609" spans="2:4" x14ac:dyDescent="0.3">
      <c r="B3609" s="75">
        <v>-9.2658353889999994</v>
      </c>
      <c r="C3609" s="75">
        <v>-9.5307791399999999</v>
      </c>
      <c r="D3609" s="75">
        <v>1.0590372210000001</v>
      </c>
    </row>
    <row r="3610" spans="2:4" x14ac:dyDescent="0.3">
      <c r="B3610" s="75">
        <v>1.5165194870000001</v>
      </c>
      <c r="C3610" s="75">
        <v>2.8677965379999999</v>
      </c>
      <c r="D3610" s="75">
        <v>1.8734307459999999</v>
      </c>
    </row>
    <row r="3611" spans="2:4" x14ac:dyDescent="0.3">
      <c r="B3611" s="75">
        <v>4.8872127780000003</v>
      </c>
      <c r="C3611" s="75">
        <v>2.3531905499999999</v>
      </c>
      <c r="D3611" s="75">
        <v>-1.0477527369999999</v>
      </c>
    </row>
    <row r="3612" spans="2:4" x14ac:dyDescent="0.3">
      <c r="B3612" s="75">
        <v>3.8122644729999999</v>
      </c>
      <c r="C3612" s="75">
        <v>-0.31189304400000001</v>
      </c>
      <c r="D3612" s="75">
        <v>-3.8576740530000002</v>
      </c>
    </row>
    <row r="3613" spans="2:4" x14ac:dyDescent="0.3">
      <c r="B3613" s="75">
        <v>-7.1954149520000001</v>
      </c>
      <c r="C3613" s="75">
        <v>-7.628534814</v>
      </c>
      <c r="D3613" s="75">
        <v>-0.27755985599999999</v>
      </c>
    </row>
    <row r="3614" spans="2:4" x14ac:dyDescent="0.3">
      <c r="B3614" s="75">
        <v>-2.2938707859999998</v>
      </c>
      <c r="C3614" s="75">
        <v>0.38040300500000002</v>
      </c>
      <c r="D3614" s="75">
        <v>1.4682301339999999</v>
      </c>
    </row>
    <row r="3615" spans="2:4" x14ac:dyDescent="0.3">
      <c r="B3615" s="75">
        <v>1.07601305</v>
      </c>
      <c r="C3615" s="75">
        <v>2.4563932259999999</v>
      </c>
      <c r="D3615" s="75">
        <v>-1.5423497310000001</v>
      </c>
    </row>
    <row r="3616" spans="2:4" x14ac:dyDescent="0.3">
      <c r="B3616" s="75">
        <v>-0.21699353699999999</v>
      </c>
      <c r="C3616" s="75">
        <v>2.8450538679999999</v>
      </c>
      <c r="D3616" s="75">
        <v>1.5131876000000001E-2</v>
      </c>
    </row>
    <row r="3617" spans="2:4" x14ac:dyDescent="0.3">
      <c r="B3617" s="75">
        <v>1.4395591089999999</v>
      </c>
      <c r="C3617" s="75">
        <v>-0.58073903699999996</v>
      </c>
      <c r="D3617" s="75">
        <v>-2.6539525519999998</v>
      </c>
    </row>
    <row r="3618" spans="2:4" x14ac:dyDescent="0.3">
      <c r="B3618" s="75">
        <v>-2.9526867029999999</v>
      </c>
      <c r="C3618" s="75">
        <v>-3.1216859029999999</v>
      </c>
      <c r="D3618" s="75">
        <v>1.115644066</v>
      </c>
    </row>
    <row r="3619" spans="2:4" x14ac:dyDescent="0.3">
      <c r="B3619" s="75">
        <v>-2.2656292869999999</v>
      </c>
      <c r="C3619" s="75">
        <v>-1.065904696</v>
      </c>
      <c r="D3619" s="75">
        <v>-1.747440163</v>
      </c>
    </row>
    <row r="3620" spans="2:4" x14ac:dyDescent="0.3">
      <c r="B3620" s="75">
        <v>-0.785872558</v>
      </c>
      <c r="C3620" s="75">
        <v>2.0180505910000002</v>
      </c>
      <c r="D3620" s="75">
        <v>-0.45390788199999998</v>
      </c>
    </row>
    <row r="3621" spans="2:4" x14ac:dyDescent="0.3">
      <c r="B3621" s="75">
        <v>1.3540206530000001</v>
      </c>
      <c r="C3621" s="75">
        <v>-1.4679282709999999</v>
      </c>
      <c r="D3621" s="75">
        <v>-4.2566069249999998</v>
      </c>
    </row>
    <row r="3622" spans="2:4" x14ac:dyDescent="0.3">
      <c r="B3622" s="75">
        <v>-4.8889164410000001</v>
      </c>
      <c r="C3622" s="75">
        <v>-4.8202693869999997</v>
      </c>
      <c r="D3622" s="75">
        <v>1.448964057</v>
      </c>
    </row>
    <row r="3623" spans="2:4" x14ac:dyDescent="0.3">
      <c r="B3623" s="75">
        <v>-0.34131167899999998</v>
      </c>
      <c r="C3623" s="75">
        <v>-2.103199279</v>
      </c>
      <c r="D3623" s="75">
        <v>1.8531885299999999</v>
      </c>
    </row>
    <row r="3624" spans="2:4" x14ac:dyDescent="0.3">
      <c r="B3624" s="75">
        <v>2.6455751369999998</v>
      </c>
      <c r="C3624" s="75">
        <v>-1.3860015000000001</v>
      </c>
      <c r="D3624" s="75">
        <v>-4.0623921259999998</v>
      </c>
    </row>
    <row r="3625" spans="2:4" x14ac:dyDescent="0.3">
      <c r="B3625" s="75">
        <v>2.5602402070000001</v>
      </c>
      <c r="C3625" s="75">
        <v>1.820011641</v>
      </c>
      <c r="D3625" s="75">
        <v>0.90760565999999998</v>
      </c>
    </row>
    <row r="3626" spans="2:4" x14ac:dyDescent="0.3">
      <c r="B3626" s="75">
        <v>0.53687897299999998</v>
      </c>
      <c r="C3626" s="75">
        <v>-0.47987242899999999</v>
      </c>
      <c r="D3626" s="75">
        <v>-0.18709266599999999</v>
      </c>
    </row>
    <row r="3627" spans="2:4" x14ac:dyDescent="0.3">
      <c r="B3627" s="75">
        <v>-1.97825199</v>
      </c>
      <c r="C3627" s="75">
        <v>-4.8077550029999996</v>
      </c>
      <c r="D3627" s="75">
        <v>-2.0700085640000001</v>
      </c>
    </row>
    <row r="3628" spans="2:4" x14ac:dyDescent="0.3">
      <c r="B3628" s="75">
        <v>1.824838432</v>
      </c>
      <c r="C3628" s="75">
        <v>0.91729206600000002</v>
      </c>
      <c r="D3628" s="75">
        <v>-3.5988511729999999</v>
      </c>
    </row>
    <row r="3629" spans="2:4" x14ac:dyDescent="0.3">
      <c r="B3629" s="75">
        <v>0.50281049300000002</v>
      </c>
      <c r="C3629" s="75">
        <v>-2.2227365579999998</v>
      </c>
      <c r="D3629" s="75">
        <v>-1.8128725240000001</v>
      </c>
    </row>
    <row r="3630" spans="2:4" x14ac:dyDescent="0.3">
      <c r="B3630" s="75">
        <v>-5.7310226789999996</v>
      </c>
      <c r="C3630" s="75">
        <v>-4.1351417789999996</v>
      </c>
      <c r="D3630" s="75">
        <v>2.0115816909999999</v>
      </c>
    </row>
    <row r="3631" spans="2:4" x14ac:dyDescent="0.3">
      <c r="B3631" s="75">
        <v>-1.044792183</v>
      </c>
      <c r="C3631" s="75">
        <v>-2.0321076589999998</v>
      </c>
      <c r="D3631" s="75">
        <v>0.49737175300000003</v>
      </c>
    </row>
    <row r="3632" spans="2:4" x14ac:dyDescent="0.3">
      <c r="B3632" s="75">
        <v>-2.7118794309999998</v>
      </c>
      <c r="C3632" s="75">
        <v>-2.7054524070000001</v>
      </c>
      <c r="D3632" s="75">
        <v>2.2419814759999999</v>
      </c>
    </row>
    <row r="3633" spans="2:4" x14ac:dyDescent="0.3">
      <c r="B3633" s="75">
        <v>-2.0884502600000001</v>
      </c>
      <c r="C3633" s="75">
        <v>1.659821547</v>
      </c>
      <c r="D3633" s="75">
        <v>3.73071851</v>
      </c>
    </row>
    <row r="3634" spans="2:4" x14ac:dyDescent="0.3">
      <c r="B3634" s="75">
        <v>2.6194485150000002</v>
      </c>
      <c r="C3634" s="75">
        <v>0.85458638899999995</v>
      </c>
      <c r="D3634" s="75">
        <v>0.26419648299999998</v>
      </c>
    </row>
    <row r="3635" spans="2:4" x14ac:dyDescent="0.3">
      <c r="B3635" s="75">
        <v>0.55849417400000001</v>
      </c>
      <c r="C3635" s="75">
        <v>-3.2340701049999998</v>
      </c>
      <c r="D3635" s="75">
        <v>-2.7872256700000002</v>
      </c>
    </row>
    <row r="3636" spans="2:4" x14ac:dyDescent="0.3">
      <c r="B3636" s="75">
        <v>0.14204235200000001</v>
      </c>
      <c r="C3636" s="75">
        <v>0.25965844199999999</v>
      </c>
      <c r="D3636" s="75">
        <v>-0.92398485299999999</v>
      </c>
    </row>
    <row r="3637" spans="2:4" x14ac:dyDescent="0.3">
      <c r="B3637" s="75">
        <v>2.289955317</v>
      </c>
      <c r="C3637" s="75">
        <v>-9.8830266999999999E-2</v>
      </c>
      <c r="D3637" s="75">
        <v>-0.140570217</v>
      </c>
    </row>
    <row r="3638" spans="2:4" x14ac:dyDescent="0.3">
      <c r="B3638" s="75">
        <v>5.736828848</v>
      </c>
      <c r="C3638" s="75">
        <v>0.69201156200000002</v>
      </c>
      <c r="D3638" s="75">
        <v>-2.8800870449999998</v>
      </c>
    </row>
    <row r="3639" spans="2:4" x14ac:dyDescent="0.3">
      <c r="B3639" s="75">
        <v>-2.5078567010000001</v>
      </c>
      <c r="C3639" s="75">
        <v>-1.2634411800000001</v>
      </c>
      <c r="D3639" s="75">
        <v>2.2119729590000001</v>
      </c>
    </row>
    <row r="3640" spans="2:4" x14ac:dyDescent="0.3">
      <c r="B3640" s="75">
        <v>2.058153661</v>
      </c>
      <c r="C3640" s="75">
        <v>-0.69306192099999997</v>
      </c>
      <c r="D3640" s="75">
        <v>-1.341212514</v>
      </c>
    </row>
    <row r="3641" spans="2:4" x14ac:dyDescent="0.3">
      <c r="B3641" s="75">
        <v>-1.5216127070000001</v>
      </c>
      <c r="C3641" s="75">
        <v>-0.52294342599999999</v>
      </c>
      <c r="D3641" s="75">
        <v>-0.60124542299999995</v>
      </c>
    </row>
    <row r="3642" spans="2:4" x14ac:dyDescent="0.3">
      <c r="B3642" s="75">
        <v>0.119400933</v>
      </c>
      <c r="C3642" s="75">
        <v>-1.0728192910000001</v>
      </c>
      <c r="D3642" s="75">
        <v>0.113554906</v>
      </c>
    </row>
    <row r="3643" spans="2:4" x14ac:dyDescent="0.3">
      <c r="B3643" s="75">
        <v>-4.5575236610000003</v>
      </c>
      <c r="C3643" s="75">
        <v>3.6253206549999999</v>
      </c>
      <c r="D3643" s="75">
        <v>4.1856654600000001</v>
      </c>
    </row>
    <row r="3644" spans="2:4" x14ac:dyDescent="0.3">
      <c r="B3644" s="75">
        <v>-2.9196290280000001</v>
      </c>
      <c r="C3644" s="75">
        <v>1.710428039</v>
      </c>
      <c r="D3644" s="75">
        <v>1.903598178</v>
      </c>
    </row>
    <row r="3645" spans="2:4" x14ac:dyDescent="0.3">
      <c r="B3645" s="75">
        <v>-9.1918105E-2</v>
      </c>
      <c r="C3645" s="75">
        <v>2.9317828449999999</v>
      </c>
      <c r="D3645" s="75">
        <v>3.0041779709999998</v>
      </c>
    </row>
    <row r="3646" spans="2:4" x14ac:dyDescent="0.3">
      <c r="B3646" s="75">
        <v>5.2653379329999996</v>
      </c>
      <c r="C3646" s="75">
        <v>4.0532087030000001</v>
      </c>
      <c r="D3646" s="75">
        <v>0.69532702700000004</v>
      </c>
    </row>
    <row r="3647" spans="2:4" x14ac:dyDescent="0.3">
      <c r="B3647" s="75">
        <v>2.322941009</v>
      </c>
      <c r="C3647" s="75">
        <v>0.41458237999999997</v>
      </c>
      <c r="D3647" s="75">
        <v>-3.177719175</v>
      </c>
    </row>
    <row r="3648" spans="2:4" x14ac:dyDescent="0.3">
      <c r="B3648" s="75">
        <v>-1.4775665060000001</v>
      </c>
      <c r="C3648" s="75">
        <v>0.307141673</v>
      </c>
      <c r="D3648" s="75">
        <v>1.8379142340000001</v>
      </c>
    </row>
    <row r="3649" spans="2:4" x14ac:dyDescent="0.3">
      <c r="B3649" s="75">
        <v>3.7517458110000002</v>
      </c>
      <c r="C3649" s="75">
        <v>4.0533716110000002</v>
      </c>
      <c r="D3649" s="75">
        <v>0.59790266700000005</v>
      </c>
    </row>
    <row r="3650" spans="2:4" x14ac:dyDescent="0.3">
      <c r="B3650" s="75">
        <v>-0.37409428</v>
      </c>
      <c r="C3650" s="75">
        <v>3.1951793610000001</v>
      </c>
      <c r="D3650" s="75">
        <v>1.11579743</v>
      </c>
    </row>
    <row r="3651" spans="2:4" x14ac:dyDescent="0.3">
      <c r="B3651" s="75">
        <v>0.43850116300000003</v>
      </c>
      <c r="C3651" s="75">
        <v>-1.6834888219999999</v>
      </c>
      <c r="D3651" s="75">
        <v>-0.745979426</v>
      </c>
    </row>
    <row r="3652" spans="2:4" x14ac:dyDescent="0.3">
      <c r="B3652" s="75">
        <v>0.76744336899999999</v>
      </c>
      <c r="C3652" s="75">
        <v>-3.3901740970000001</v>
      </c>
      <c r="D3652" s="75">
        <v>-1.890600091</v>
      </c>
    </row>
    <row r="3653" spans="2:4" x14ac:dyDescent="0.3">
      <c r="B3653" s="75">
        <v>0.65817284600000003</v>
      </c>
      <c r="C3653" s="75">
        <v>0.165457985</v>
      </c>
      <c r="D3653" s="75">
        <v>0.186042872</v>
      </c>
    </row>
    <row r="3654" spans="2:4" x14ac:dyDescent="0.3">
      <c r="B3654" s="75">
        <v>0.51609978400000001</v>
      </c>
      <c r="C3654" s="75">
        <v>2.2473646899999999</v>
      </c>
      <c r="D3654" s="75">
        <v>1.893219958</v>
      </c>
    </row>
    <row r="3655" spans="2:4" x14ac:dyDescent="0.3">
      <c r="B3655" s="75">
        <v>-3.9018914769999999</v>
      </c>
      <c r="C3655" s="75">
        <v>-0.73085967399999996</v>
      </c>
      <c r="D3655" s="75">
        <v>3.6713560030000001</v>
      </c>
    </row>
    <row r="3656" spans="2:4" x14ac:dyDescent="0.3">
      <c r="B3656" s="75">
        <v>-4.2499254860000004</v>
      </c>
      <c r="C3656" s="75">
        <v>-1.2365888819999999</v>
      </c>
      <c r="D3656" s="75">
        <v>3.6147773509999999</v>
      </c>
    </row>
    <row r="3657" spans="2:4" x14ac:dyDescent="0.3">
      <c r="B3657" s="75">
        <v>-1.1680437130000001</v>
      </c>
      <c r="C3657" s="75">
        <v>3.3579483269999999</v>
      </c>
      <c r="D3657" s="75">
        <v>4.0868621469999997</v>
      </c>
    </row>
    <row r="3658" spans="2:4" x14ac:dyDescent="0.3">
      <c r="B3658" s="75">
        <v>-2.3069123029999998</v>
      </c>
      <c r="C3658" s="75">
        <v>-0.71925505499999998</v>
      </c>
      <c r="D3658" s="75">
        <v>1.620122767</v>
      </c>
    </row>
    <row r="3659" spans="2:4" x14ac:dyDescent="0.3">
      <c r="B3659" s="75">
        <v>4.0090521800000003</v>
      </c>
      <c r="C3659" s="75">
        <v>1.729271722</v>
      </c>
      <c r="D3659" s="75">
        <v>-3.314314811</v>
      </c>
    </row>
    <row r="3660" spans="2:4" x14ac:dyDescent="0.3">
      <c r="B3660" s="75">
        <v>0.69940677500000004</v>
      </c>
      <c r="C3660" s="75">
        <v>-2.5207351880000002</v>
      </c>
      <c r="D3660" s="75">
        <v>-2.574276201</v>
      </c>
    </row>
    <row r="3661" spans="2:4" x14ac:dyDescent="0.3">
      <c r="B3661" s="75">
        <v>0.24855635200000001</v>
      </c>
      <c r="C3661" s="75">
        <v>-0.318851946</v>
      </c>
      <c r="D3661" s="75">
        <v>-0.51784660800000004</v>
      </c>
    </row>
    <row r="3662" spans="2:4" x14ac:dyDescent="0.3">
      <c r="B3662" s="75">
        <v>2.0908269989999999</v>
      </c>
      <c r="C3662" s="75">
        <v>0.88017820199999997</v>
      </c>
      <c r="D3662" s="75">
        <v>-1.138988299</v>
      </c>
    </row>
    <row r="3663" spans="2:4" x14ac:dyDescent="0.3">
      <c r="B3663" s="75">
        <v>2.548926287</v>
      </c>
      <c r="C3663" s="75">
        <v>2.4376266549999999</v>
      </c>
      <c r="D3663" s="75">
        <v>-1.7316771950000001</v>
      </c>
    </row>
    <row r="3664" spans="2:4" x14ac:dyDescent="0.3">
      <c r="B3664" s="75">
        <v>-3.494184148</v>
      </c>
      <c r="C3664" s="75">
        <v>0.271689809</v>
      </c>
      <c r="D3664" s="75">
        <v>2.3838515199999999</v>
      </c>
    </row>
    <row r="3665" spans="2:4" x14ac:dyDescent="0.3">
      <c r="B3665" s="75">
        <v>-1.7975918230000001</v>
      </c>
      <c r="C3665" s="75">
        <v>-0.83000589800000002</v>
      </c>
      <c r="D3665" s="75">
        <v>0.71017471300000001</v>
      </c>
    </row>
    <row r="3666" spans="2:4" x14ac:dyDescent="0.3">
      <c r="B3666" s="75">
        <v>-2.7402398059999999</v>
      </c>
      <c r="C3666" s="75">
        <v>-3.568094377</v>
      </c>
      <c r="D3666" s="75">
        <v>2.4370064669999998</v>
      </c>
    </row>
    <row r="3667" spans="2:4" x14ac:dyDescent="0.3">
      <c r="B3667" s="75">
        <v>-3.5142913409999998</v>
      </c>
      <c r="C3667" s="75">
        <v>-4.6263637099999997</v>
      </c>
      <c r="D3667" s="75">
        <v>1.6612540010000001</v>
      </c>
    </row>
    <row r="3668" spans="2:4" x14ac:dyDescent="0.3">
      <c r="B3668" s="75">
        <v>3.9258951620000002</v>
      </c>
      <c r="C3668" s="75">
        <v>-1.7075933670000001</v>
      </c>
      <c r="D3668" s="75">
        <v>-3.3574595619999998</v>
      </c>
    </row>
    <row r="3669" spans="2:4" x14ac:dyDescent="0.3">
      <c r="B3669" s="75">
        <v>3.3886782040000001</v>
      </c>
      <c r="C3669" s="75">
        <v>-2.8848513549999999</v>
      </c>
      <c r="D3669" s="75">
        <v>-3.1991057430000001</v>
      </c>
    </row>
    <row r="3670" spans="2:4" x14ac:dyDescent="0.3">
      <c r="B3670" s="75">
        <v>0.288396392</v>
      </c>
      <c r="C3670" s="75">
        <v>0.46091566299999998</v>
      </c>
      <c r="D3670" s="75">
        <v>2.6832754840000002</v>
      </c>
    </row>
    <row r="3671" spans="2:4" x14ac:dyDescent="0.3">
      <c r="B3671" s="75">
        <v>-2.0946754200000002</v>
      </c>
      <c r="C3671" s="75">
        <v>-1.6373196379999999</v>
      </c>
      <c r="D3671" s="75">
        <v>1.884103874</v>
      </c>
    </row>
    <row r="3672" spans="2:4" x14ac:dyDescent="0.3">
      <c r="B3672" s="75">
        <v>1.311824589</v>
      </c>
      <c r="C3672" s="75">
        <v>-1.177970408</v>
      </c>
      <c r="D3672" s="75">
        <v>0.126279429</v>
      </c>
    </row>
    <row r="3673" spans="2:4" x14ac:dyDescent="0.3">
      <c r="B3673" s="75">
        <v>4.4205023499999996</v>
      </c>
      <c r="C3673" s="75">
        <v>3.0394510389999998</v>
      </c>
      <c r="D3673" s="75">
        <v>-2.480672861</v>
      </c>
    </row>
    <row r="3674" spans="2:4" x14ac:dyDescent="0.3">
      <c r="B3674" s="75">
        <v>-3.589505731</v>
      </c>
      <c r="C3674" s="75">
        <v>-6.2384997540000002</v>
      </c>
      <c r="D3674" s="75">
        <v>0.620380021</v>
      </c>
    </row>
    <row r="3675" spans="2:4" x14ac:dyDescent="0.3">
      <c r="B3675" s="75">
        <v>-3.1896546300000002</v>
      </c>
      <c r="C3675" s="75">
        <v>-0.39244314600000002</v>
      </c>
      <c r="D3675" s="75">
        <v>1.91206488</v>
      </c>
    </row>
    <row r="3676" spans="2:4" x14ac:dyDescent="0.3">
      <c r="B3676" s="75">
        <v>-1.808335794</v>
      </c>
      <c r="C3676" s="75">
        <v>-0.78467034599999996</v>
      </c>
      <c r="D3676" s="75">
        <v>0.90408034299999995</v>
      </c>
    </row>
    <row r="3677" spans="2:4" x14ac:dyDescent="0.3">
      <c r="B3677" s="75">
        <v>3.1587665579999999</v>
      </c>
      <c r="C3677" s="75">
        <v>3.1322503789999998</v>
      </c>
      <c r="D3677" s="75">
        <v>-2.4480527049999998</v>
      </c>
    </row>
    <row r="3678" spans="2:4" x14ac:dyDescent="0.3">
      <c r="B3678" s="75">
        <v>-0.675584246</v>
      </c>
      <c r="C3678" s="75">
        <v>-1.011968159</v>
      </c>
      <c r="D3678" s="75">
        <v>-0.88990514200000004</v>
      </c>
    </row>
    <row r="3679" spans="2:4" x14ac:dyDescent="0.3">
      <c r="B3679" s="75">
        <v>4.3810581869999998</v>
      </c>
      <c r="C3679" s="75">
        <v>6.3297895899999999</v>
      </c>
      <c r="D3679" s="75">
        <v>3.268337324</v>
      </c>
    </row>
    <row r="3680" spans="2:4" x14ac:dyDescent="0.3">
      <c r="B3680" s="75">
        <v>2.053082479</v>
      </c>
      <c r="C3680" s="75">
        <v>-1.3239861319999999</v>
      </c>
      <c r="D3680" s="75">
        <v>-1.2195552030000001</v>
      </c>
    </row>
    <row r="3681" spans="2:4" x14ac:dyDescent="0.3">
      <c r="B3681" s="75">
        <v>1.6938065040000001</v>
      </c>
      <c r="C3681" s="75">
        <v>1.328477004</v>
      </c>
      <c r="D3681" s="75">
        <v>-0.91230777299999999</v>
      </c>
    </row>
    <row r="3682" spans="2:4" x14ac:dyDescent="0.3">
      <c r="B3682" s="75">
        <v>1.6742340170000001</v>
      </c>
      <c r="C3682" s="75">
        <v>3.2726869970000001</v>
      </c>
      <c r="D3682" s="75">
        <v>0.85698373800000005</v>
      </c>
    </row>
    <row r="3683" spans="2:4" x14ac:dyDescent="0.3">
      <c r="B3683" s="75">
        <v>2.3403842400000001</v>
      </c>
      <c r="C3683" s="75">
        <v>-5.7469441000000003E-2</v>
      </c>
      <c r="D3683" s="75">
        <v>-5.8213916999999997E-2</v>
      </c>
    </row>
    <row r="3684" spans="2:4" x14ac:dyDescent="0.3">
      <c r="B3684" s="75">
        <v>-0.24022865400000001</v>
      </c>
      <c r="C3684" s="75">
        <v>-2.5892235889999999</v>
      </c>
      <c r="D3684" s="75">
        <v>-2.0795447519999999</v>
      </c>
    </row>
    <row r="3685" spans="2:4" x14ac:dyDescent="0.3">
      <c r="B3685" s="75">
        <v>0.33929026400000001</v>
      </c>
      <c r="C3685" s="75">
        <v>-3.1990651670000001</v>
      </c>
      <c r="D3685" s="75">
        <v>-0.19901958</v>
      </c>
    </row>
    <row r="3686" spans="2:4" x14ac:dyDescent="0.3">
      <c r="B3686" s="75">
        <v>-0.18747107499999999</v>
      </c>
      <c r="C3686" s="75">
        <v>3.072685694</v>
      </c>
      <c r="D3686" s="75">
        <v>4.5918286139999998</v>
      </c>
    </row>
    <row r="3687" spans="2:4" x14ac:dyDescent="0.3">
      <c r="B3687" s="75">
        <v>3.3971038560000002</v>
      </c>
      <c r="C3687" s="75">
        <v>-1.431512149</v>
      </c>
      <c r="D3687" s="75">
        <v>-3.335462578</v>
      </c>
    </row>
    <row r="3688" spans="2:4" x14ac:dyDescent="0.3">
      <c r="B3688" s="75">
        <v>-0.47422667800000001</v>
      </c>
      <c r="C3688" s="75">
        <v>-1.1616496670000001</v>
      </c>
      <c r="D3688" s="75">
        <v>9.2493731999999995E-2</v>
      </c>
    </row>
    <row r="3689" spans="2:4" x14ac:dyDescent="0.3">
      <c r="B3689" s="75">
        <v>4.2073571750000003</v>
      </c>
      <c r="C3689" s="75">
        <v>-0.196022592</v>
      </c>
      <c r="D3689" s="75">
        <v>-3.5022736590000001</v>
      </c>
    </row>
    <row r="3690" spans="2:4" x14ac:dyDescent="0.3">
      <c r="B3690" s="75">
        <v>0.948156518</v>
      </c>
      <c r="C3690" s="75">
        <v>8.2436262999999996E-2</v>
      </c>
      <c r="D3690" s="75">
        <v>-0.22712639800000001</v>
      </c>
    </row>
    <row r="3691" spans="2:4" x14ac:dyDescent="0.3">
      <c r="B3691" s="75">
        <v>6.7598087189999996</v>
      </c>
      <c r="C3691" s="75">
        <v>1.782485976</v>
      </c>
      <c r="D3691" s="75">
        <v>-4.5163790940000004</v>
      </c>
    </row>
    <row r="3692" spans="2:4" x14ac:dyDescent="0.3">
      <c r="B3692" s="75">
        <v>1.599134866</v>
      </c>
      <c r="C3692" s="75">
        <v>3.1410169560000001</v>
      </c>
      <c r="D3692" s="75">
        <v>1.712855843</v>
      </c>
    </row>
    <row r="3693" spans="2:4" x14ac:dyDescent="0.3">
      <c r="B3693" s="75">
        <v>0.94072604999999998</v>
      </c>
      <c r="C3693" s="75">
        <v>5.6214775939999999</v>
      </c>
      <c r="D3693" s="75">
        <v>3.8809977820000001</v>
      </c>
    </row>
    <row r="3694" spans="2:4" x14ac:dyDescent="0.3">
      <c r="B3694" s="75">
        <v>1.8168652409999999</v>
      </c>
      <c r="C3694" s="75">
        <v>-1.419360374</v>
      </c>
      <c r="D3694" s="75">
        <v>0.96827574500000002</v>
      </c>
    </row>
    <row r="3695" spans="2:4" x14ac:dyDescent="0.3">
      <c r="B3695" s="75">
        <v>-3.544361018</v>
      </c>
      <c r="C3695" s="75">
        <v>-3.8554151509999999</v>
      </c>
      <c r="D3695" s="75">
        <v>1.5197129920000001</v>
      </c>
    </row>
    <row r="3696" spans="2:4" x14ac:dyDescent="0.3">
      <c r="B3696" s="75">
        <v>1.3887388199999999</v>
      </c>
      <c r="C3696" s="75">
        <v>-0.98584270299999999</v>
      </c>
      <c r="D3696" s="75">
        <v>-1.2444185940000001</v>
      </c>
    </row>
    <row r="3697" spans="2:4" x14ac:dyDescent="0.3">
      <c r="B3697" s="75">
        <v>-2.4809124549999999</v>
      </c>
      <c r="C3697" s="75">
        <v>1.4036380530000001</v>
      </c>
      <c r="D3697" s="75">
        <v>1.094737147</v>
      </c>
    </row>
    <row r="3698" spans="2:4" x14ac:dyDescent="0.3">
      <c r="B3698" s="75">
        <v>5.2692985669999999</v>
      </c>
      <c r="C3698" s="75">
        <v>3.3508237680000001</v>
      </c>
      <c r="D3698" s="75">
        <v>-2.380090842</v>
      </c>
    </row>
    <row r="3699" spans="2:4" x14ac:dyDescent="0.3">
      <c r="B3699" s="75">
        <v>5.3745172099999996</v>
      </c>
      <c r="C3699" s="75">
        <v>3.1691370349999999</v>
      </c>
      <c r="D3699" s="75">
        <v>-1.1829137089999999</v>
      </c>
    </row>
    <row r="3700" spans="2:4" x14ac:dyDescent="0.3">
      <c r="B3700" s="75">
        <v>0.30119184700000001</v>
      </c>
      <c r="C3700" s="75">
        <v>2.5787988450000001</v>
      </c>
      <c r="D3700" s="75">
        <v>3.124273235</v>
      </c>
    </row>
    <row r="3701" spans="2:4" x14ac:dyDescent="0.3">
      <c r="B3701" s="75">
        <v>-2.1989325489999998</v>
      </c>
      <c r="C3701" s="75">
        <v>-1.719631347</v>
      </c>
      <c r="D3701" s="75">
        <v>2.0164588050000001</v>
      </c>
    </row>
    <row r="3702" spans="2:4" x14ac:dyDescent="0.3">
      <c r="B3702" s="75">
        <v>-1.667539868</v>
      </c>
      <c r="C3702" s="75">
        <v>-2.411754798</v>
      </c>
      <c r="D3702" s="75">
        <v>-0.36409422499999999</v>
      </c>
    </row>
    <row r="3703" spans="2:4" x14ac:dyDescent="0.3">
      <c r="B3703" s="75">
        <v>-1.8926536270000001</v>
      </c>
      <c r="C3703" s="75">
        <v>-2.2006869789999999</v>
      </c>
      <c r="D3703" s="75">
        <v>2.2357850290000001</v>
      </c>
    </row>
    <row r="3704" spans="2:4" x14ac:dyDescent="0.3">
      <c r="B3704" s="75">
        <v>4.7160661939999997</v>
      </c>
      <c r="C3704" s="75">
        <v>1.0683249699999999</v>
      </c>
      <c r="D3704" s="75">
        <v>-3.2439840389999999</v>
      </c>
    </row>
    <row r="3705" spans="2:4" x14ac:dyDescent="0.3">
      <c r="B3705" s="75">
        <v>-3.3778882029999999</v>
      </c>
      <c r="C3705" s="75">
        <v>-0.38574440199999999</v>
      </c>
      <c r="D3705" s="75">
        <v>0.69939161900000002</v>
      </c>
    </row>
    <row r="3706" spans="2:4" x14ac:dyDescent="0.3">
      <c r="B3706" s="75">
        <v>3.659849812</v>
      </c>
      <c r="C3706" s="75">
        <v>1.5544488190000001</v>
      </c>
      <c r="D3706" s="75">
        <v>0.74954219499999997</v>
      </c>
    </row>
    <row r="3707" spans="2:4" x14ac:dyDescent="0.3">
      <c r="B3707" s="75">
        <v>-0.36293391600000002</v>
      </c>
      <c r="C3707" s="75">
        <v>3.027066348</v>
      </c>
      <c r="D3707" s="75">
        <v>2.737408286</v>
      </c>
    </row>
    <row r="3708" spans="2:4" x14ac:dyDescent="0.3">
      <c r="B3708" s="75">
        <v>-0.75445237399999998</v>
      </c>
      <c r="C3708" s="75">
        <v>-1.089637969</v>
      </c>
      <c r="D3708" s="75">
        <v>-2.4392509229999999</v>
      </c>
    </row>
    <row r="3709" spans="2:4" x14ac:dyDescent="0.3">
      <c r="B3709" s="75">
        <v>-0.23684298100000001</v>
      </c>
      <c r="C3709" s="75">
        <v>-0.29069559099999998</v>
      </c>
      <c r="D3709" s="75">
        <v>0.48026965399999999</v>
      </c>
    </row>
    <row r="3710" spans="2:4" x14ac:dyDescent="0.3">
      <c r="B3710" s="75">
        <v>4.3795764090000002</v>
      </c>
      <c r="C3710" s="75">
        <v>1.795522056</v>
      </c>
      <c r="D3710" s="75">
        <v>-3.3477481189999998</v>
      </c>
    </row>
    <row r="3711" spans="2:4" x14ac:dyDescent="0.3">
      <c r="B3711" s="75">
        <v>-1.5715732929999999</v>
      </c>
      <c r="C3711" s="75">
        <v>1.833480285</v>
      </c>
      <c r="D3711" s="75">
        <v>2.1533870159999999</v>
      </c>
    </row>
    <row r="3712" spans="2:4" x14ac:dyDescent="0.3">
      <c r="B3712" s="75">
        <v>-4.5122374900000004</v>
      </c>
      <c r="C3712" s="75">
        <v>-4.5616862449999998</v>
      </c>
      <c r="D3712" s="75">
        <v>-0.27829826800000002</v>
      </c>
    </row>
    <row r="3713" spans="2:4" x14ac:dyDescent="0.3">
      <c r="B3713" s="75">
        <v>2.6025534079999999</v>
      </c>
      <c r="C3713" s="75">
        <v>1.5841066690000001</v>
      </c>
      <c r="D3713" s="75">
        <v>-2.433937587</v>
      </c>
    </row>
    <row r="3714" spans="2:4" x14ac:dyDescent="0.3">
      <c r="B3714" s="75">
        <v>-2.6273353639999999</v>
      </c>
      <c r="C3714" s="75">
        <v>-2.583309479</v>
      </c>
      <c r="D3714" s="75">
        <v>-0.51706859500000002</v>
      </c>
    </row>
    <row r="3715" spans="2:4" x14ac:dyDescent="0.3">
      <c r="B3715" s="75">
        <v>2.88654074</v>
      </c>
      <c r="C3715" s="75">
        <v>0.14665551399999999</v>
      </c>
      <c r="D3715" s="75">
        <v>-4.4240483160000004</v>
      </c>
    </row>
    <row r="3716" spans="2:4" x14ac:dyDescent="0.3">
      <c r="B3716" s="75">
        <v>-9.2538493999999999E-2</v>
      </c>
      <c r="C3716" s="75">
        <v>1.4350038510000001</v>
      </c>
      <c r="D3716" s="75">
        <v>0.70695249100000002</v>
      </c>
    </row>
    <row r="3717" spans="2:4" x14ac:dyDescent="0.3">
      <c r="B3717" s="75">
        <v>-3.0927083180000001</v>
      </c>
      <c r="C3717" s="75">
        <v>-1.99026945</v>
      </c>
      <c r="D3717" s="75">
        <v>4.1340095860000003</v>
      </c>
    </row>
    <row r="3718" spans="2:4" x14ac:dyDescent="0.3">
      <c r="B3718" s="75">
        <v>2.403105456</v>
      </c>
      <c r="C3718" s="75">
        <v>-1.270514967</v>
      </c>
      <c r="D3718" s="75">
        <v>-2.7155698269999999</v>
      </c>
    </row>
    <row r="3719" spans="2:4" x14ac:dyDescent="0.3">
      <c r="B3719" s="75">
        <v>-1.014593514</v>
      </c>
      <c r="C3719" s="75">
        <v>2.5772239950000002</v>
      </c>
      <c r="D3719" s="75">
        <v>0.50941195699999997</v>
      </c>
    </row>
    <row r="3720" spans="2:4" x14ac:dyDescent="0.3">
      <c r="B3720" s="75">
        <v>-5.0133745110000003</v>
      </c>
      <c r="C3720" s="75">
        <v>-5.8809729490000002</v>
      </c>
      <c r="D3720" s="75">
        <v>-0.45601207799999999</v>
      </c>
    </row>
    <row r="3721" spans="2:4" x14ac:dyDescent="0.3">
      <c r="B3721" s="75">
        <v>4.6634932930000002</v>
      </c>
      <c r="C3721" s="75">
        <v>2.0055851470000001</v>
      </c>
      <c r="D3721" s="75">
        <v>-3.2611197070000002</v>
      </c>
    </row>
    <row r="3722" spans="2:4" x14ac:dyDescent="0.3">
      <c r="B3722" s="75">
        <v>-1.3318042969999999</v>
      </c>
      <c r="C3722" s="75">
        <v>-4.1189241450000003</v>
      </c>
      <c r="D3722" s="75">
        <v>-1.9094356139999999</v>
      </c>
    </row>
    <row r="3723" spans="2:4" x14ac:dyDescent="0.3">
      <c r="B3723" s="75">
        <v>5.7456457759999999</v>
      </c>
      <c r="C3723" s="75">
        <v>1.1495482029999999</v>
      </c>
      <c r="D3723" s="75">
        <v>-2.3545886500000002</v>
      </c>
    </row>
    <row r="3724" spans="2:4" x14ac:dyDescent="0.3">
      <c r="B3724" s="75">
        <v>-0.19706446499999999</v>
      </c>
      <c r="C3724" s="75">
        <v>1.023967882</v>
      </c>
      <c r="D3724" s="75">
        <v>0.63408757199999999</v>
      </c>
    </row>
    <row r="3725" spans="2:4" x14ac:dyDescent="0.3">
      <c r="B3725" s="75">
        <v>-6.4148761189999997</v>
      </c>
      <c r="C3725" s="75">
        <v>-4.2027660239999998</v>
      </c>
      <c r="D3725" s="75">
        <v>0.64377849200000004</v>
      </c>
    </row>
    <row r="3726" spans="2:4" x14ac:dyDescent="0.3">
      <c r="B3726" s="75">
        <v>-1.759750946</v>
      </c>
      <c r="C3726" s="75">
        <v>-3.53934281</v>
      </c>
      <c r="D3726" s="75">
        <v>-0.195282178</v>
      </c>
    </row>
    <row r="3727" spans="2:4" x14ac:dyDescent="0.3">
      <c r="B3727" s="75">
        <v>-0.67920829500000002</v>
      </c>
      <c r="C3727" s="75">
        <v>0.93466058799999996</v>
      </c>
      <c r="D3727" s="75">
        <v>4.4068793030000002</v>
      </c>
    </row>
    <row r="3728" spans="2:4" x14ac:dyDescent="0.3">
      <c r="B3728" s="75">
        <v>-2.0123798160000002</v>
      </c>
      <c r="C3728" s="75">
        <v>-2.02171586</v>
      </c>
      <c r="D3728" s="75">
        <v>1.2617990189999999</v>
      </c>
    </row>
    <row r="3729" spans="2:4" x14ac:dyDescent="0.3">
      <c r="B3729" s="75">
        <v>-6.3399978460000002</v>
      </c>
      <c r="C3729" s="75">
        <v>-3.6866747499999999</v>
      </c>
      <c r="D3729" s="75">
        <v>1.075203702</v>
      </c>
    </row>
    <row r="3730" spans="2:4" x14ac:dyDescent="0.3">
      <c r="B3730" s="75">
        <v>0.74018205400000003</v>
      </c>
      <c r="C3730" s="75">
        <v>2.5148711850000001</v>
      </c>
      <c r="D3730" s="75">
        <v>3.5430800310000001</v>
      </c>
    </row>
    <row r="3731" spans="2:4" x14ac:dyDescent="0.3">
      <c r="B3731" s="75">
        <v>-1.7453133439999999</v>
      </c>
      <c r="C3731" s="75">
        <v>-0.92930260799999997</v>
      </c>
      <c r="D3731" s="75">
        <v>0.50466102000000002</v>
      </c>
    </row>
    <row r="3732" spans="2:4" x14ac:dyDescent="0.3">
      <c r="B3732" s="75">
        <v>0.18339798099999999</v>
      </c>
      <c r="C3732" s="75">
        <v>1.341045923</v>
      </c>
      <c r="D3732" s="75">
        <v>0.91550289600000001</v>
      </c>
    </row>
    <row r="3733" spans="2:4" x14ac:dyDescent="0.3">
      <c r="B3733" s="75">
        <v>-4.421689754</v>
      </c>
      <c r="C3733" s="75">
        <v>-2.6690211599999998</v>
      </c>
      <c r="D3733" s="75">
        <v>1.48537151</v>
      </c>
    </row>
    <row r="3734" spans="2:4" x14ac:dyDescent="0.3">
      <c r="B3734" s="75">
        <v>1.978044709</v>
      </c>
      <c r="C3734" s="75">
        <v>1.8980508659999999</v>
      </c>
      <c r="D3734" s="75">
        <v>-6.4949694000000002E-2</v>
      </c>
    </row>
    <row r="3735" spans="2:4" x14ac:dyDescent="0.3">
      <c r="B3735" s="75">
        <v>2.2074580880000001</v>
      </c>
      <c r="C3735" s="75">
        <v>0.24533028500000001</v>
      </c>
      <c r="D3735" s="75">
        <v>-2.031021177</v>
      </c>
    </row>
    <row r="3736" spans="2:4" x14ac:dyDescent="0.3">
      <c r="B3736" s="75">
        <v>2.6036027970000002</v>
      </c>
      <c r="C3736" s="75">
        <v>0.409300206</v>
      </c>
      <c r="D3736" s="75">
        <v>-1.7695951190000001</v>
      </c>
    </row>
    <row r="3737" spans="2:4" x14ac:dyDescent="0.3">
      <c r="B3737" s="75">
        <v>-1.0842535520000001</v>
      </c>
      <c r="C3737" s="75">
        <v>1.646839035</v>
      </c>
      <c r="D3737" s="75">
        <v>2.5774221160000002</v>
      </c>
    </row>
    <row r="3738" spans="2:4" x14ac:dyDescent="0.3">
      <c r="B3738" s="75">
        <v>-1.0491829699999999</v>
      </c>
      <c r="C3738" s="75">
        <v>-1.839825536</v>
      </c>
      <c r="D3738" s="75">
        <v>-1.530340217</v>
      </c>
    </row>
    <row r="3739" spans="2:4" x14ac:dyDescent="0.3">
      <c r="B3739" s="75">
        <v>0.82806885100000005</v>
      </c>
      <c r="C3739" s="75">
        <v>3.5935799780000002</v>
      </c>
      <c r="D3739" s="75">
        <v>2.023381385</v>
      </c>
    </row>
    <row r="3740" spans="2:4" x14ac:dyDescent="0.3">
      <c r="B3740" s="75">
        <v>-1.090149995</v>
      </c>
      <c r="C3740" s="75">
        <v>-1.081007179</v>
      </c>
      <c r="D3740" s="75">
        <v>0.33631044700000001</v>
      </c>
    </row>
    <row r="3741" spans="2:4" x14ac:dyDescent="0.3">
      <c r="B3741" s="75">
        <v>2.422906384</v>
      </c>
      <c r="C3741" s="75">
        <v>3.5509391589999999</v>
      </c>
      <c r="D3741" s="75">
        <v>0.24397064700000001</v>
      </c>
    </row>
    <row r="3742" spans="2:4" x14ac:dyDescent="0.3">
      <c r="B3742" s="75">
        <v>-0.94316901500000005</v>
      </c>
      <c r="C3742" s="75">
        <v>-1.3261498819999999</v>
      </c>
      <c r="D3742" s="75">
        <v>-1.287787279</v>
      </c>
    </row>
    <row r="3743" spans="2:4" x14ac:dyDescent="0.3">
      <c r="B3743" s="75">
        <v>8.6758877999999998E-2</v>
      </c>
      <c r="C3743" s="75">
        <v>-1.856721507</v>
      </c>
      <c r="D3743" s="75">
        <v>-1.1145983829999999</v>
      </c>
    </row>
    <row r="3744" spans="2:4" x14ac:dyDescent="0.3">
      <c r="B3744" s="75">
        <v>-0.31269506000000002</v>
      </c>
      <c r="C3744" s="75">
        <v>1.67836013</v>
      </c>
      <c r="D3744" s="75">
        <v>0.760603111</v>
      </c>
    </row>
    <row r="3745" spans="2:4" x14ac:dyDescent="0.3">
      <c r="B3745" s="75">
        <v>1.2667540989999999</v>
      </c>
      <c r="C3745" s="75">
        <v>4.6369669450000002</v>
      </c>
      <c r="D3745" s="75">
        <v>0.66110044999999995</v>
      </c>
    </row>
    <row r="3746" spans="2:4" x14ac:dyDescent="0.3">
      <c r="B3746" s="75">
        <v>-0.72851867199999998</v>
      </c>
      <c r="C3746" s="75">
        <v>4.9482868619999998</v>
      </c>
      <c r="D3746" s="75">
        <v>3.9641182659999998</v>
      </c>
    </row>
    <row r="3747" spans="2:4" x14ac:dyDescent="0.3">
      <c r="B3747" s="75">
        <v>3.0105454589999998</v>
      </c>
      <c r="C3747" s="75">
        <v>1.969636035</v>
      </c>
      <c r="D3747" s="75">
        <v>2.3493825400000001</v>
      </c>
    </row>
    <row r="3748" spans="2:4" x14ac:dyDescent="0.3">
      <c r="B3748" s="75">
        <v>-5.0823204129999997</v>
      </c>
      <c r="C3748" s="75">
        <v>-4.2751602460000004</v>
      </c>
      <c r="D3748" s="75">
        <v>-1.267668614</v>
      </c>
    </row>
    <row r="3749" spans="2:4" x14ac:dyDescent="0.3">
      <c r="B3749" s="75">
        <v>-2.1565089999999999E-2</v>
      </c>
      <c r="C3749" s="75">
        <v>0.85824832399999995</v>
      </c>
      <c r="D3749" s="75">
        <v>-0.404618963</v>
      </c>
    </row>
    <row r="3750" spans="2:4" x14ac:dyDescent="0.3">
      <c r="B3750" s="75">
        <v>-3.1564187E-2</v>
      </c>
      <c r="C3750" s="75">
        <v>-1.2662514359999999</v>
      </c>
      <c r="D3750" s="75">
        <v>0.41335379700000002</v>
      </c>
    </row>
    <row r="3751" spans="2:4" x14ac:dyDescent="0.3">
      <c r="B3751" s="75">
        <v>2.9420616220000002</v>
      </c>
      <c r="C3751" s="75">
        <v>2.3868010690000001</v>
      </c>
      <c r="D3751" s="75">
        <v>-3.1901861490000001</v>
      </c>
    </row>
    <row r="3752" spans="2:4" x14ac:dyDescent="0.3">
      <c r="B3752" s="75">
        <v>-2.5568298129999998</v>
      </c>
      <c r="C3752" s="75">
        <v>-1.6509311710000001</v>
      </c>
      <c r="D3752" s="75">
        <v>1.007567375</v>
      </c>
    </row>
    <row r="3753" spans="2:4" x14ac:dyDescent="0.3">
      <c r="B3753" s="75">
        <v>2.6152180700000001</v>
      </c>
      <c r="C3753" s="75">
        <v>1.4786719669999999</v>
      </c>
      <c r="D3753" s="75">
        <v>-1.789255727</v>
      </c>
    </row>
    <row r="3754" spans="2:4" x14ac:dyDescent="0.3">
      <c r="B3754" s="75">
        <v>1.875316553</v>
      </c>
      <c r="C3754" s="75">
        <v>4.0482021479999997</v>
      </c>
      <c r="D3754" s="75">
        <v>1.107425764</v>
      </c>
    </row>
    <row r="3755" spans="2:4" x14ac:dyDescent="0.3">
      <c r="B3755" s="75">
        <v>0.70062923200000005</v>
      </c>
      <c r="C3755" s="75">
        <v>-0.122876848</v>
      </c>
      <c r="D3755" s="75">
        <v>-1.02016182</v>
      </c>
    </row>
    <row r="3756" spans="2:4" x14ac:dyDescent="0.3">
      <c r="B3756" s="75">
        <v>5.4292517760000001</v>
      </c>
      <c r="C3756" s="75">
        <v>5.2523749520000003</v>
      </c>
      <c r="D3756" s="75">
        <v>-0.79954177400000004</v>
      </c>
    </row>
    <row r="3757" spans="2:4" x14ac:dyDescent="0.3">
      <c r="B3757" s="75">
        <v>1.046238488</v>
      </c>
      <c r="C3757" s="75">
        <v>0.29458620000000002</v>
      </c>
      <c r="D3757" s="75">
        <v>-1.040781146</v>
      </c>
    </row>
    <row r="3758" spans="2:4" x14ac:dyDescent="0.3">
      <c r="B3758" s="75">
        <v>-1.004936958</v>
      </c>
      <c r="C3758" s="75">
        <v>1.434194022</v>
      </c>
      <c r="D3758" s="75">
        <v>2.3968825800000002</v>
      </c>
    </row>
    <row r="3759" spans="2:4" x14ac:dyDescent="0.3">
      <c r="B3759" s="75">
        <v>0.47640310000000002</v>
      </c>
      <c r="C3759" s="75">
        <v>5.0995229980000003</v>
      </c>
      <c r="D3759" s="75">
        <v>1.073096866</v>
      </c>
    </row>
    <row r="3760" spans="2:4" x14ac:dyDescent="0.3">
      <c r="B3760" s="75">
        <v>-1.1961289289999999</v>
      </c>
      <c r="C3760" s="75">
        <v>-0.38160896700000002</v>
      </c>
      <c r="D3760" s="75">
        <v>0.37119827100000002</v>
      </c>
    </row>
    <row r="3761" spans="2:4" x14ac:dyDescent="0.3">
      <c r="B3761" s="75">
        <v>-1.830797376</v>
      </c>
      <c r="C3761" s="75">
        <v>-0.28912483</v>
      </c>
      <c r="D3761" s="75">
        <v>1.3369036110000001</v>
      </c>
    </row>
    <row r="3762" spans="2:4" x14ac:dyDescent="0.3">
      <c r="B3762" s="75">
        <v>-1.5219062889999999</v>
      </c>
      <c r="C3762" s="75">
        <v>1.0410790830000001</v>
      </c>
      <c r="D3762" s="75">
        <v>3.9447458860000002</v>
      </c>
    </row>
    <row r="3763" spans="2:4" x14ac:dyDescent="0.3">
      <c r="B3763" s="75">
        <v>-3.3320419499999998</v>
      </c>
      <c r="C3763" s="75">
        <v>-1.297885231</v>
      </c>
      <c r="D3763" s="75">
        <v>5.5943238729999996</v>
      </c>
    </row>
    <row r="3764" spans="2:4" x14ac:dyDescent="0.3">
      <c r="B3764" s="75">
        <v>2.4469742920000002</v>
      </c>
      <c r="C3764" s="75">
        <v>5.8369355690000004</v>
      </c>
      <c r="D3764" s="75">
        <v>-0.61864142200000005</v>
      </c>
    </row>
    <row r="3765" spans="2:4" x14ac:dyDescent="0.3">
      <c r="B3765" s="75">
        <v>1.822906452</v>
      </c>
      <c r="C3765" s="75">
        <v>1.588919677</v>
      </c>
      <c r="D3765" s="75">
        <v>2.029345959</v>
      </c>
    </row>
    <row r="3766" spans="2:4" x14ac:dyDescent="0.3">
      <c r="B3766" s="75">
        <v>1.4841464630000001</v>
      </c>
      <c r="C3766" s="75">
        <v>-0.53122706600000003</v>
      </c>
      <c r="D3766" s="75">
        <v>0.14067088</v>
      </c>
    </row>
    <row r="3767" spans="2:4" x14ac:dyDescent="0.3">
      <c r="B3767" s="75">
        <v>-4.3440061270000001</v>
      </c>
      <c r="C3767" s="75">
        <v>-5.1036012670000002</v>
      </c>
      <c r="D3767" s="75">
        <v>2.5568700899999999</v>
      </c>
    </row>
    <row r="3768" spans="2:4" x14ac:dyDescent="0.3">
      <c r="B3768" s="75">
        <v>-3.653679173</v>
      </c>
      <c r="C3768" s="75">
        <v>-4.4662038710000003</v>
      </c>
      <c r="D3768" s="75">
        <v>1.8255745000000001</v>
      </c>
    </row>
    <row r="3769" spans="2:4" x14ac:dyDescent="0.3">
      <c r="B3769" s="75">
        <v>-3.035035674</v>
      </c>
      <c r="C3769" s="75">
        <v>-1.3072865810000001</v>
      </c>
      <c r="D3769" s="75">
        <v>0.86873061399999996</v>
      </c>
    </row>
    <row r="3770" spans="2:4" x14ac:dyDescent="0.3">
      <c r="B3770" s="75">
        <v>-0.61908612399999996</v>
      </c>
      <c r="C3770" s="75">
        <v>0.19584079600000001</v>
      </c>
      <c r="D3770" s="75">
        <v>0.22664046800000001</v>
      </c>
    </row>
    <row r="3771" spans="2:4" x14ac:dyDescent="0.3">
      <c r="B3771" s="75">
        <v>-2.512037071</v>
      </c>
      <c r="C3771" s="75">
        <v>-3.492565264</v>
      </c>
      <c r="D3771" s="75">
        <v>1.5001697169999999</v>
      </c>
    </row>
    <row r="3772" spans="2:4" x14ac:dyDescent="0.3">
      <c r="B3772" s="75">
        <v>2.6681095479999999</v>
      </c>
      <c r="C3772" s="75">
        <v>3.0742393479999999</v>
      </c>
      <c r="D3772" s="75">
        <v>-4.0312851490000003</v>
      </c>
    </row>
    <row r="3773" spans="2:4" x14ac:dyDescent="0.3">
      <c r="B3773" s="75">
        <v>2.594339706</v>
      </c>
      <c r="C3773" s="75">
        <v>1.4331368959999999</v>
      </c>
      <c r="D3773" s="75">
        <v>-1.9355517229999999</v>
      </c>
    </row>
    <row r="3774" spans="2:4" x14ac:dyDescent="0.3">
      <c r="B3774" s="75">
        <v>2.337362197</v>
      </c>
      <c r="C3774" s="75">
        <v>3.9344134409999998</v>
      </c>
      <c r="D3774" s="75">
        <v>-0.33563969399999999</v>
      </c>
    </row>
    <row r="3775" spans="2:4" x14ac:dyDescent="0.3">
      <c r="B3775" s="75">
        <v>1.90632749</v>
      </c>
      <c r="C3775" s="75">
        <v>-2.7108935160000001</v>
      </c>
      <c r="D3775" s="75">
        <v>-3.2323581639999999</v>
      </c>
    </row>
    <row r="3776" spans="2:4" x14ac:dyDescent="0.3">
      <c r="B3776" s="75">
        <v>-3.767039139</v>
      </c>
      <c r="C3776" s="75">
        <v>-2.5974148650000002</v>
      </c>
      <c r="D3776" s="75">
        <v>1.041784329</v>
      </c>
    </row>
    <row r="3777" spans="2:4" x14ac:dyDescent="0.3">
      <c r="B3777" s="75">
        <v>0.69242260099999997</v>
      </c>
      <c r="C3777" s="75">
        <v>1.5232843380000001</v>
      </c>
      <c r="D3777" s="75">
        <v>0.99417242400000005</v>
      </c>
    </row>
    <row r="3778" spans="2:4" x14ac:dyDescent="0.3">
      <c r="B3778" s="75">
        <v>-0.79943372999999995</v>
      </c>
      <c r="C3778" s="75">
        <v>-1.526134538</v>
      </c>
      <c r="D3778" s="75">
        <v>0.102856239</v>
      </c>
    </row>
    <row r="3779" spans="2:4" x14ac:dyDescent="0.3">
      <c r="B3779" s="75">
        <v>3.2596370810000002</v>
      </c>
      <c r="C3779" s="75">
        <v>-1.3651845300000001</v>
      </c>
      <c r="D3779" s="75">
        <v>-3.6620218100000002</v>
      </c>
    </row>
    <row r="3780" spans="2:4" x14ac:dyDescent="0.3">
      <c r="B3780" s="75">
        <v>-3.339880865</v>
      </c>
      <c r="C3780" s="75">
        <v>-3.6873079999999998</v>
      </c>
      <c r="D3780" s="75">
        <v>1.872161255</v>
      </c>
    </row>
    <row r="3781" spans="2:4" x14ac:dyDescent="0.3">
      <c r="B3781" s="75">
        <v>-1.451925811</v>
      </c>
      <c r="C3781" s="75">
        <v>-1.1361110320000001</v>
      </c>
      <c r="D3781" s="75">
        <v>-0.55632961599999997</v>
      </c>
    </row>
    <row r="3782" spans="2:4" x14ac:dyDescent="0.3">
      <c r="B3782" s="75">
        <v>3.8828688740000001</v>
      </c>
      <c r="C3782" s="75">
        <v>5.6006916699999998</v>
      </c>
      <c r="D3782" s="75">
        <v>-0.66751863300000003</v>
      </c>
    </row>
    <row r="3783" spans="2:4" x14ac:dyDescent="0.3">
      <c r="B3783" s="75">
        <v>-2.66487629</v>
      </c>
      <c r="C3783" s="75">
        <v>-3.8911631579999999</v>
      </c>
      <c r="D3783" s="75">
        <v>1.6324468350000001</v>
      </c>
    </row>
    <row r="3784" spans="2:4" x14ac:dyDescent="0.3">
      <c r="B3784" s="75">
        <v>-2.8037794730000001</v>
      </c>
      <c r="C3784" s="75">
        <v>0.96584186699999997</v>
      </c>
      <c r="D3784" s="75">
        <v>4.5079071620000004</v>
      </c>
    </row>
    <row r="3785" spans="2:4" x14ac:dyDescent="0.3">
      <c r="B3785" s="75">
        <v>1.6017905990000001</v>
      </c>
      <c r="C3785" s="75">
        <v>2.61587155</v>
      </c>
      <c r="D3785" s="75">
        <v>-0.493242448</v>
      </c>
    </row>
    <row r="3786" spans="2:4" x14ac:dyDescent="0.3">
      <c r="B3786" s="75">
        <v>6.2448572950000001</v>
      </c>
      <c r="C3786" s="75">
        <v>4.2482485619999997</v>
      </c>
      <c r="D3786" s="75">
        <v>-4.2041038039999998</v>
      </c>
    </row>
    <row r="3787" spans="2:4" x14ac:dyDescent="0.3">
      <c r="B3787" s="75">
        <v>5.6963558589999996</v>
      </c>
      <c r="C3787" s="75">
        <v>2.901418354</v>
      </c>
      <c r="D3787" s="75">
        <v>-1.7661014989999999</v>
      </c>
    </row>
    <row r="3788" spans="2:4" x14ac:dyDescent="0.3">
      <c r="B3788" s="75">
        <v>0.20180330599999999</v>
      </c>
      <c r="C3788" s="75">
        <v>1.5623074400000001</v>
      </c>
      <c r="D3788" s="75">
        <v>1.3614473899999999</v>
      </c>
    </row>
    <row r="3789" spans="2:4" x14ac:dyDescent="0.3">
      <c r="B3789" s="75">
        <v>-1.547684761</v>
      </c>
      <c r="C3789" s="75">
        <v>2.537474129</v>
      </c>
      <c r="D3789" s="75">
        <v>0.52850907899999999</v>
      </c>
    </row>
    <row r="3790" spans="2:4" x14ac:dyDescent="0.3">
      <c r="B3790" s="75">
        <v>-2.7741542340000001</v>
      </c>
      <c r="C3790" s="75">
        <v>2.0048655609999999</v>
      </c>
      <c r="D3790" s="75">
        <v>3.0826549820000002</v>
      </c>
    </row>
    <row r="3791" spans="2:4" x14ac:dyDescent="0.3">
      <c r="B3791" s="75">
        <v>-0.55158135399999997</v>
      </c>
      <c r="C3791" s="75">
        <v>-2.945780166</v>
      </c>
      <c r="D3791" s="75">
        <v>-0.98350184399999996</v>
      </c>
    </row>
    <row r="3792" spans="2:4" x14ac:dyDescent="0.3">
      <c r="B3792" s="75">
        <v>-0.99538043899999995</v>
      </c>
      <c r="C3792" s="75">
        <v>4.4139848309999996</v>
      </c>
      <c r="D3792" s="75">
        <v>3.8363033980000001</v>
      </c>
    </row>
    <row r="3793" spans="2:4" x14ac:dyDescent="0.3">
      <c r="B3793" s="75">
        <v>1.1884845550000001</v>
      </c>
      <c r="C3793" s="75">
        <v>-2.8043813470000001</v>
      </c>
      <c r="D3793" s="75">
        <v>-0.48296235399999998</v>
      </c>
    </row>
    <row r="3794" spans="2:4" x14ac:dyDescent="0.3">
      <c r="B3794" s="75">
        <v>3.9653284040000001</v>
      </c>
      <c r="C3794" s="75">
        <v>2.8217706630000001</v>
      </c>
      <c r="D3794" s="75">
        <v>-2.0625668369999999</v>
      </c>
    </row>
    <row r="3795" spans="2:4" x14ac:dyDescent="0.3">
      <c r="B3795" s="75">
        <v>-1.788556187</v>
      </c>
      <c r="C3795" s="75">
        <v>-2.2531794820000002</v>
      </c>
      <c r="D3795" s="75">
        <v>-1.5451216409999999</v>
      </c>
    </row>
    <row r="3796" spans="2:4" x14ac:dyDescent="0.3">
      <c r="B3796" s="75">
        <v>-1.67265368</v>
      </c>
      <c r="C3796" s="75">
        <v>0.80699776899999998</v>
      </c>
      <c r="D3796" s="75">
        <v>1.089827122</v>
      </c>
    </row>
    <row r="3797" spans="2:4" x14ac:dyDescent="0.3">
      <c r="B3797" s="75">
        <v>-1.9651862170000001</v>
      </c>
      <c r="C3797" s="75">
        <v>-1.9885386380000001</v>
      </c>
      <c r="D3797" s="75">
        <v>1.412457721</v>
      </c>
    </row>
    <row r="3798" spans="2:4" x14ac:dyDescent="0.3">
      <c r="B3798" s="75">
        <v>-0.68851350099999997</v>
      </c>
      <c r="C3798" s="75">
        <v>-1.8354505139999999</v>
      </c>
      <c r="D3798" s="75">
        <v>-1.479223478</v>
      </c>
    </row>
    <row r="3799" spans="2:4" x14ac:dyDescent="0.3">
      <c r="B3799" s="75">
        <v>2.8624675380000002</v>
      </c>
      <c r="C3799" s="75">
        <v>1.242550539</v>
      </c>
      <c r="D3799" s="75">
        <v>2.7750601E-2</v>
      </c>
    </row>
    <row r="3800" spans="2:4" x14ac:dyDescent="0.3">
      <c r="B3800" s="75">
        <v>1.2936791299999999</v>
      </c>
      <c r="C3800" s="75">
        <v>-2.9495514479999998</v>
      </c>
      <c r="D3800" s="75">
        <v>-1.4368154900000001</v>
      </c>
    </row>
    <row r="3801" spans="2:4" x14ac:dyDescent="0.3">
      <c r="B3801" s="75">
        <v>2.0309049469999998</v>
      </c>
      <c r="C3801" s="75">
        <v>3.130736943</v>
      </c>
      <c r="D3801" s="75">
        <v>-0.74817921899999995</v>
      </c>
    </row>
    <row r="3802" spans="2:4" x14ac:dyDescent="0.3">
      <c r="B3802" s="75">
        <v>0.30941541900000002</v>
      </c>
      <c r="C3802" s="75">
        <v>4.3959936229999999</v>
      </c>
      <c r="D3802" s="75">
        <v>0.80635003599999999</v>
      </c>
    </row>
    <row r="3803" spans="2:4" x14ac:dyDescent="0.3">
      <c r="B3803" s="75">
        <v>3.9333214559999998</v>
      </c>
      <c r="C3803" s="75">
        <v>2.214552211</v>
      </c>
      <c r="D3803" s="75">
        <v>-2.0998361399999999</v>
      </c>
    </row>
    <row r="3804" spans="2:4" x14ac:dyDescent="0.3">
      <c r="B3804" s="75">
        <v>-0.47513340700000001</v>
      </c>
      <c r="C3804" s="75">
        <v>-5.7085232599999998</v>
      </c>
      <c r="D3804" s="75">
        <v>-4.1673967029999996</v>
      </c>
    </row>
    <row r="3805" spans="2:4" x14ac:dyDescent="0.3">
      <c r="B3805" s="75">
        <v>-1.7060807039999999</v>
      </c>
      <c r="C3805" s="75">
        <v>2.456876662</v>
      </c>
      <c r="D3805" s="75">
        <v>2.9765439429999998</v>
      </c>
    </row>
    <row r="3806" spans="2:4" x14ac:dyDescent="0.3">
      <c r="B3806" s="75">
        <v>-8.6477553440000001</v>
      </c>
      <c r="C3806" s="75">
        <v>-2.097150595</v>
      </c>
      <c r="D3806" s="75">
        <v>5.6207814120000004</v>
      </c>
    </row>
    <row r="3807" spans="2:4" x14ac:dyDescent="0.3">
      <c r="B3807" s="75">
        <v>5.1139918480000004</v>
      </c>
      <c r="C3807" s="75">
        <v>3.5880300690000002</v>
      </c>
      <c r="D3807" s="75">
        <v>-1.897762682</v>
      </c>
    </row>
    <row r="3808" spans="2:4" x14ac:dyDescent="0.3">
      <c r="B3808" s="75">
        <v>-0.95016372100000002</v>
      </c>
      <c r="C3808" s="75">
        <v>4.1561088000000003E-2</v>
      </c>
      <c r="D3808" s="75">
        <v>0.99601095799999995</v>
      </c>
    </row>
    <row r="3809" spans="2:4" x14ac:dyDescent="0.3">
      <c r="B3809" s="75">
        <v>-4.5780433780000003</v>
      </c>
      <c r="C3809" s="75">
        <v>-3.9077989020000001</v>
      </c>
      <c r="D3809" s="75">
        <v>5.3940579550000001</v>
      </c>
    </row>
    <row r="3810" spans="2:4" x14ac:dyDescent="0.3">
      <c r="B3810" s="75">
        <v>3.758459513</v>
      </c>
      <c r="C3810" s="75">
        <v>5.0957632579999999</v>
      </c>
      <c r="D3810" s="75">
        <v>-2.172442862</v>
      </c>
    </row>
    <row r="3811" spans="2:4" x14ac:dyDescent="0.3">
      <c r="B3811" s="75">
        <v>0.72017509800000001</v>
      </c>
      <c r="C3811" s="75">
        <v>-1.450942288</v>
      </c>
      <c r="D3811" s="75">
        <v>-2.0356433219999999</v>
      </c>
    </row>
    <row r="3812" spans="2:4" x14ac:dyDescent="0.3">
      <c r="B3812" s="75">
        <v>0.36569132199999999</v>
      </c>
      <c r="C3812" s="75">
        <v>2.1162771149999999</v>
      </c>
      <c r="D3812" s="75">
        <v>-2.058282959</v>
      </c>
    </row>
    <row r="3813" spans="2:4" x14ac:dyDescent="0.3">
      <c r="B3813" s="75">
        <v>-1.6337506500000001</v>
      </c>
      <c r="C3813" s="75">
        <v>-0.90445015699999998</v>
      </c>
      <c r="D3813" s="75">
        <v>2.329849303</v>
      </c>
    </row>
    <row r="3814" spans="2:4" x14ac:dyDescent="0.3">
      <c r="B3814" s="75">
        <v>4.2075435959999998</v>
      </c>
      <c r="C3814" s="75">
        <v>2.0558472769999998</v>
      </c>
      <c r="D3814" s="75">
        <v>-1.7479680049999999</v>
      </c>
    </row>
    <row r="3815" spans="2:4" x14ac:dyDescent="0.3">
      <c r="B3815" s="75">
        <v>-1.9151169429999999</v>
      </c>
      <c r="C3815" s="75">
        <v>-2.6140854650000001</v>
      </c>
      <c r="D3815" s="75">
        <v>0.99848677799999996</v>
      </c>
    </row>
    <row r="3816" spans="2:4" x14ac:dyDescent="0.3">
      <c r="B3816" s="75">
        <v>1.4805929579999999</v>
      </c>
      <c r="C3816" s="75">
        <v>0.10062054400000001</v>
      </c>
      <c r="D3816" s="75">
        <v>-1.176509354</v>
      </c>
    </row>
    <row r="3817" spans="2:4" x14ac:dyDescent="0.3">
      <c r="B3817" s="75">
        <v>-1.644843388</v>
      </c>
      <c r="C3817" s="75">
        <v>-1.7839634</v>
      </c>
      <c r="D3817" s="75">
        <v>0.67059507399999996</v>
      </c>
    </row>
    <row r="3818" spans="2:4" x14ac:dyDescent="0.3">
      <c r="B3818" s="75">
        <v>-3.252865221</v>
      </c>
      <c r="C3818" s="75">
        <v>1.533122656</v>
      </c>
      <c r="D3818" s="75">
        <v>2.7978572829999999</v>
      </c>
    </row>
    <row r="3819" spans="2:4" x14ac:dyDescent="0.3">
      <c r="B3819" s="75">
        <v>-1.8214720719999999</v>
      </c>
      <c r="C3819" s="75">
        <v>0.31072540599999998</v>
      </c>
      <c r="D3819" s="75">
        <v>2.840136561</v>
      </c>
    </row>
    <row r="3820" spans="2:4" x14ac:dyDescent="0.3">
      <c r="B3820" s="75">
        <v>-1.3179104109999999</v>
      </c>
      <c r="C3820" s="75">
        <v>-3.1217299129999998</v>
      </c>
      <c r="D3820" s="75">
        <v>2.5129683530000002</v>
      </c>
    </row>
    <row r="3821" spans="2:4" x14ac:dyDescent="0.3">
      <c r="B3821" s="75">
        <v>-2.492065888</v>
      </c>
      <c r="C3821" s="75">
        <v>-6.0962057E-2</v>
      </c>
      <c r="D3821" s="75">
        <v>2.4408907719999999</v>
      </c>
    </row>
    <row r="3822" spans="2:4" x14ac:dyDescent="0.3">
      <c r="B3822" s="75">
        <v>0.41793377599999998</v>
      </c>
      <c r="C3822" s="75">
        <v>-0.82810696900000003</v>
      </c>
      <c r="D3822" s="75">
        <v>-1.5209760000000001</v>
      </c>
    </row>
    <row r="3823" spans="2:4" x14ac:dyDescent="0.3">
      <c r="B3823" s="75">
        <v>-4.261685376</v>
      </c>
      <c r="C3823" s="75">
        <v>-2.2992127770000002</v>
      </c>
      <c r="D3823" s="75">
        <v>4.3110405160000003</v>
      </c>
    </row>
    <row r="3824" spans="2:4" x14ac:dyDescent="0.3">
      <c r="B3824" s="75">
        <v>-0.13414068900000001</v>
      </c>
      <c r="C3824" s="75">
        <v>0.51726956999999996</v>
      </c>
      <c r="D3824" s="75">
        <v>0.12012824599999999</v>
      </c>
    </row>
    <row r="3825" spans="2:4" x14ac:dyDescent="0.3">
      <c r="B3825" s="75">
        <v>2.4379325590000001</v>
      </c>
      <c r="C3825" s="75">
        <v>1.7602653210000001</v>
      </c>
      <c r="D3825" s="75">
        <v>-2.9020967529999999</v>
      </c>
    </row>
    <row r="3826" spans="2:4" x14ac:dyDescent="0.3">
      <c r="B3826" s="75">
        <v>1.4513212419999999</v>
      </c>
      <c r="C3826" s="75">
        <v>2.0837976399999998</v>
      </c>
      <c r="D3826" s="75">
        <v>4.0121238779999997</v>
      </c>
    </row>
    <row r="3827" spans="2:4" x14ac:dyDescent="0.3">
      <c r="B3827" s="75">
        <v>-2.6472176790000002</v>
      </c>
      <c r="C3827" s="75">
        <v>-4.5505978689999997</v>
      </c>
      <c r="D3827" s="75">
        <v>-0.162617445</v>
      </c>
    </row>
    <row r="3828" spans="2:4" x14ac:dyDescent="0.3">
      <c r="B3828" s="75">
        <v>-1.744886945</v>
      </c>
      <c r="C3828" s="75">
        <v>-1.185456834</v>
      </c>
      <c r="D3828" s="75">
        <v>-0.187333942</v>
      </c>
    </row>
    <row r="3829" spans="2:4" x14ac:dyDescent="0.3">
      <c r="B3829" s="75">
        <v>-3.7194927280000001</v>
      </c>
      <c r="C3829" s="75">
        <v>-0.42423778200000001</v>
      </c>
      <c r="D3829" s="75">
        <v>5.0927608830000004</v>
      </c>
    </row>
    <row r="3830" spans="2:4" x14ac:dyDescent="0.3">
      <c r="B3830" s="75">
        <v>4.3817260539999996</v>
      </c>
      <c r="C3830" s="75">
        <v>0.10705264</v>
      </c>
      <c r="D3830" s="75">
        <v>-6.6560809939999999</v>
      </c>
    </row>
    <row r="3831" spans="2:4" x14ac:dyDescent="0.3">
      <c r="B3831" s="75">
        <v>-0.92721719499999999</v>
      </c>
      <c r="C3831" s="75">
        <v>-0.13200883899999999</v>
      </c>
      <c r="D3831" s="75">
        <v>1.3041892580000001</v>
      </c>
    </row>
    <row r="3832" spans="2:4" x14ac:dyDescent="0.3">
      <c r="B3832" s="75">
        <v>-0.55419492699999995</v>
      </c>
      <c r="C3832" s="75">
        <v>-2.5985934890000002</v>
      </c>
      <c r="D3832" s="75">
        <v>0.45052652399999998</v>
      </c>
    </row>
    <row r="3833" spans="2:4" x14ac:dyDescent="0.3">
      <c r="B3833" s="75">
        <v>-1.5067359600000001</v>
      </c>
      <c r="C3833" s="75">
        <v>-2.9421798080000001</v>
      </c>
      <c r="D3833" s="75">
        <v>0.16407966299999999</v>
      </c>
    </row>
    <row r="3834" spans="2:4" x14ac:dyDescent="0.3">
      <c r="B3834" s="75">
        <v>7.0552027390000003</v>
      </c>
      <c r="C3834" s="75">
        <v>-2.4004459389999999</v>
      </c>
      <c r="D3834" s="75">
        <v>-6.8352171019999997</v>
      </c>
    </row>
    <row r="3835" spans="2:4" x14ac:dyDescent="0.3">
      <c r="B3835" s="75">
        <v>0.485971292</v>
      </c>
      <c r="C3835" s="75">
        <v>1.6073932420000001</v>
      </c>
      <c r="D3835" s="75">
        <v>-0.96020619799999996</v>
      </c>
    </row>
    <row r="3836" spans="2:4" x14ac:dyDescent="0.3">
      <c r="B3836" s="75">
        <v>2.6904114290000001</v>
      </c>
      <c r="C3836" s="75">
        <v>4.1481506990000003</v>
      </c>
      <c r="D3836" s="75">
        <v>-0.427379709</v>
      </c>
    </row>
    <row r="3837" spans="2:4" x14ac:dyDescent="0.3">
      <c r="B3837" s="75">
        <v>-1.172466588</v>
      </c>
      <c r="C3837" s="75">
        <v>1.1626835900000001</v>
      </c>
      <c r="D3837" s="75">
        <v>3.3906375440000001</v>
      </c>
    </row>
    <row r="3838" spans="2:4" x14ac:dyDescent="0.3">
      <c r="B3838" s="75">
        <v>0.15248836700000001</v>
      </c>
      <c r="C3838" s="75">
        <v>0.77431351000000004</v>
      </c>
      <c r="D3838" s="75">
        <v>-2.6364384830000001</v>
      </c>
    </row>
    <row r="3839" spans="2:4" x14ac:dyDescent="0.3">
      <c r="B3839" s="75">
        <v>1.3263046970000001</v>
      </c>
      <c r="C3839" s="75">
        <v>4.9139585549999998</v>
      </c>
      <c r="D3839" s="75">
        <v>5.0246631E-2</v>
      </c>
    </row>
    <row r="3840" spans="2:4" x14ac:dyDescent="0.3">
      <c r="B3840" s="75">
        <v>1.70342119</v>
      </c>
      <c r="C3840" s="75">
        <v>1.4919372E-2</v>
      </c>
      <c r="D3840" s="75">
        <v>-1.3353528880000001</v>
      </c>
    </row>
    <row r="3841" spans="2:4" x14ac:dyDescent="0.3">
      <c r="B3841" s="75">
        <v>0.78749950599999996</v>
      </c>
      <c r="C3841" s="75">
        <v>0.454697042</v>
      </c>
      <c r="D3841" s="75">
        <v>0.87822595199999998</v>
      </c>
    </row>
    <row r="3842" spans="2:4" x14ac:dyDescent="0.3">
      <c r="B3842" s="75">
        <v>-1.361356153</v>
      </c>
      <c r="C3842" s="75">
        <v>-5.0376755790000001</v>
      </c>
      <c r="D3842" s="75">
        <v>-2.1050662419999999</v>
      </c>
    </row>
    <row r="3843" spans="2:4" x14ac:dyDescent="0.3">
      <c r="B3843" s="75">
        <v>3.602798113</v>
      </c>
      <c r="C3843" s="75">
        <v>-0.27620861499999999</v>
      </c>
      <c r="D3843" s="75">
        <v>-4.8124137039999999</v>
      </c>
    </row>
    <row r="3844" spans="2:4" x14ac:dyDescent="0.3">
      <c r="B3844" s="75">
        <v>2.3411203270000001</v>
      </c>
      <c r="C3844" s="75">
        <v>4.170393732</v>
      </c>
      <c r="D3844" s="75">
        <v>-0.64887289999999997</v>
      </c>
    </row>
    <row r="3845" spans="2:4" x14ac:dyDescent="0.3">
      <c r="B3845" s="75">
        <v>-2.7642724919999999</v>
      </c>
      <c r="C3845" s="75">
        <v>2.5636252480000001</v>
      </c>
      <c r="D3845" s="75">
        <v>2.9109068769999999</v>
      </c>
    </row>
    <row r="3846" spans="2:4" x14ac:dyDescent="0.3">
      <c r="B3846" s="75">
        <v>1.8522861000000002E-2</v>
      </c>
      <c r="C3846" s="75">
        <v>-2.185841924</v>
      </c>
      <c r="D3846" s="75">
        <v>-2.1190306919999999</v>
      </c>
    </row>
    <row r="3847" spans="2:4" x14ac:dyDescent="0.3">
      <c r="B3847" s="75">
        <v>-0.98375637199999999</v>
      </c>
      <c r="C3847" s="75">
        <v>-2.160741791</v>
      </c>
      <c r="D3847" s="75">
        <v>1.3197319810000001</v>
      </c>
    </row>
    <row r="3848" spans="2:4" x14ac:dyDescent="0.3">
      <c r="B3848" s="75">
        <v>0.88044444300000002</v>
      </c>
      <c r="C3848" s="75">
        <v>-0.65315878699999996</v>
      </c>
      <c r="D3848" s="75">
        <v>-1.8178393079999999</v>
      </c>
    </row>
    <row r="3849" spans="2:4" x14ac:dyDescent="0.3">
      <c r="B3849" s="75">
        <v>1.412252579</v>
      </c>
      <c r="C3849" s="75">
        <v>4.6171886510000002</v>
      </c>
      <c r="D3849" s="75">
        <v>-1.022691563</v>
      </c>
    </row>
    <row r="3850" spans="2:4" x14ac:dyDescent="0.3">
      <c r="B3850" s="75">
        <v>-1.6413820960000001</v>
      </c>
      <c r="C3850" s="75">
        <v>0.123601764</v>
      </c>
      <c r="D3850" s="75">
        <v>2.1012544289999999</v>
      </c>
    </row>
    <row r="3851" spans="2:4" x14ac:dyDescent="0.3">
      <c r="B3851" s="75">
        <v>-3.381892788</v>
      </c>
      <c r="C3851" s="75">
        <v>2.3077580420000001</v>
      </c>
      <c r="D3851" s="75">
        <v>5.1183306530000001</v>
      </c>
    </row>
    <row r="3852" spans="2:4" x14ac:dyDescent="0.3">
      <c r="B3852" s="75">
        <v>3.2079928959999999</v>
      </c>
      <c r="C3852" s="75">
        <v>-0.71706046000000001</v>
      </c>
      <c r="D3852" s="75">
        <v>-4.768587771</v>
      </c>
    </row>
    <row r="3853" spans="2:4" x14ac:dyDescent="0.3">
      <c r="B3853" s="75">
        <v>-2.664785899</v>
      </c>
      <c r="C3853" s="75">
        <v>-1.8300825789999999</v>
      </c>
      <c r="D3853" s="75">
        <v>2.7489497119999999</v>
      </c>
    </row>
    <row r="3854" spans="2:4" x14ac:dyDescent="0.3">
      <c r="B3854" s="75">
        <v>6.0472231709999997</v>
      </c>
      <c r="C3854" s="75">
        <v>4.0733610850000002</v>
      </c>
      <c r="D3854" s="75">
        <v>-3.976078105</v>
      </c>
    </row>
    <row r="3855" spans="2:4" x14ac:dyDescent="0.3">
      <c r="B3855" s="75">
        <v>-1.7127390069999999</v>
      </c>
      <c r="C3855" s="75">
        <v>-5.1964562369999996</v>
      </c>
      <c r="D3855" s="75">
        <v>-1.382137333</v>
      </c>
    </row>
    <row r="3856" spans="2:4" x14ac:dyDescent="0.3">
      <c r="B3856" s="75">
        <v>-1.7921254209999999</v>
      </c>
      <c r="C3856" s="75">
        <v>3.0369987140000001</v>
      </c>
      <c r="D3856" s="75">
        <v>4.9975075689999997</v>
      </c>
    </row>
    <row r="3857" spans="2:4" x14ac:dyDescent="0.3">
      <c r="B3857" s="75">
        <v>-5.8050206040000001</v>
      </c>
      <c r="C3857" s="75">
        <v>-4.8709456250000001</v>
      </c>
      <c r="D3857" s="75">
        <v>3.2212324200000002</v>
      </c>
    </row>
    <row r="3858" spans="2:4" x14ac:dyDescent="0.3">
      <c r="B3858" s="75">
        <v>-5.7687380639999999</v>
      </c>
      <c r="C3858" s="75">
        <v>4.9444316000000002E-2</v>
      </c>
      <c r="D3858" s="75">
        <v>4.7283208339999998</v>
      </c>
    </row>
    <row r="3859" spans="2:4" x14ac:dyDescent="0.3">
      <c r="B3859" s="75">
        <v>-2.7933982309999998</v>
      </c>
      <c r="C3859" s="75">
        <v>-2.6866749479999998</v>
      </c>
      <c r="D3859" s="75">
        <v>0.196209631</v>
      </c>
    </row>
    <row r="3860" spans="2:4" x14ac:dyDescent="0.3">
      <c r="B3860" s="75">
        <v>2.3726092250000002</v>
      </c>
      <c r="C3860" s="75">
        <v>3.9037200000000001E-2</v>
      </c>
      <c r="D3860" s="75">
        <v>1.4390229750000001</v>
      </c>
    </row>
    <row r="3861" spans="2:4" x14ac:dyDescent="0.3">
      <c r="B3861" s="75">
        <v>1.0251672780000001</v>
      </c>
      <c r="C3861" s="75">
        <v>0.120034298</v>
      </c>
      <c r="D3861" s="75">
        <v>-1.393194566</v>
      </c>
    </row>
    <row r="3862" spans="2:4" x14ac:dyDescent="0.3">
      <c r="B3862" s="75">
        <v>-2.9045665779999998</v>
      </c>
      <c r="C3862" s="75">
        <v>-1.159327878</v>
      </c>
      <c r="D3862" s="75">
        <v>0.75756503799999997</v>
      </c>
    </row>
    <row r="3863" spans="2:4" x14ac:dyDescent="0.3">
      <c r="B3863" s="75">
        <v>1.3578634890000001</v>
      </c>
      <c r="C3863" s="75">
        <v>-0.85673716799999999</v>
      </c>
      <c r="D3863" s="75">
        <v>-0.25142989100000002</v>
      </c>
    </row>
    <row r="3864" spans="2:4" x14ac:dyDescent="0.3">
      <c r="B3864" s="75">
        <v>0.86436618200000004</v>
      </c>
      <c r="C3864" s="75">
        <v>3.6703030299999999</v>
      </c>
      <c r="D3864" s="75">
        <v>1.3704352870000001</v>
      </c>
    </row>
    <row r="3865" spans="2:4" x14ac:dyDescent="0.3">
      <c r="B3865" s="75">
        <v>0.83345545499999996</v>
      </c>
      <c r="C3865" s="75">
        <v>1.236795297</v>
      </c>
      <c r="D3865" s="75">
        <v>0.86558317600000001</v>
      </c>
    </row>
    <row r="3866" spans="2:4" x14ac:dyDescent="0.3">
      <c r="B3866" s="75">
        <v>-1.8275824469999999</v>
      </c>
      <c r="C3866" s="75">
        <v>-0.89923690000000001</v>
      </c>
      <c r="D3866" s="75">
        <v>0.73414831800000002</v>
      </c>
    </row>
    <row r="3867" spans="2:4" x14ac:dyDescent="0.3">
      <c r="B3867" s="75">
        <v>1.0336885469999999</v>
      </c>
      <c r="C3867" s="75">
        <v>-2.526253225</v>
      </c>
      <c r="D3867" s="75">
        <v>-2.3905877200000001</v>
      </c>
    </row>
    <row r="3868" spans="2:4" x14ac:dyDescent="0.3">
      <c r="B3868" s="75">
        <v>-5.9566461000000001E-2</v>
      </c>
      <c r="C3868" s="75">
        <v>1.6421031239999999</v>
      </c>
      <c r="D3868" s="75">
        <v>1.022361656</v>
      </c>
    </row>
    <row r="3869" spans="2:4" x14ac:dyDescent="0.3">
      <c r="B3869" s="75">
        <v>-3.0985501649999998</v>
      </c>
      <c r="C3869" s="75">
        <v>-2.4492171790000001</v>
      </c>
      <c r="D3869" s="75">
        <v>1.269764219</v>
      </c>
    </row>
    <row r="3870" spans="2:4" x14ac:dyDescent="0.3">
      <c r="B3870" s="75">
        <v>1.2275137350000001</v>
      </c>
      <c r="C3870" s="75">
        <v>-0.73098434999999995</v>
      </c>
      <c r="D3870" s="75">
        <v>-1.6184381919999999</v>
      </c>
    </row>
    <row r="3871" spans="2:4" x14ac:dyDescent="0.3">
      <c r="B3871" s="75">
        <v>-3.9807272829999998</v>
      </c>
      <c r="C3871" s="75">
        <v>-1.9268128200000001</v>
      </c>
      <c r="D3871" s="75">
        <v>3.2326489789999999</v>
      </c>
    </row>
    <row r="3872" spans="2:4" x14ac:dyDescent="0.3">
      <c r="B3872" s="75">
        <v>1.8371804650000001</v>
      </c>
      <c r="C3872" s="75">
        <v>0.66767298200000003</v>
      </c>
      <c r="D3872" s="75">
        <v>1.2770013979999999</v>
      </c>
    </row>
    <row r="3873" spans="2:4" x14ac:dyDescent="0.3">
      <c r="B3873" s="75">
        <v>-0.26167874499999999</v>
      </c>
      <c r="C3873" s="75">
        <v>3.4863884820000002</v>
      </c>
      <c r="D3873" s="75">
        <v>3.2029602690000001</v>
      </c>
    </row>
    <row r="3874" spans="2:4" x14ac:dyDescent="0.3">
      <c r="B3874" s="75">
        <v>-3.0093305180000001</v>
      </c>
      <c r="C3874" s="75">
        <v>-1.6983233440000001</v>
      </c>
      <c r="D3874" s="75">
        <v>3.1578419709999999</v>
      </c>
    </row>
    <row r="3875" spans="2:4" x14ac:dyDescent="0.3">
      <c r="B3875" s="75">
        <v>2.6322896010000001</v>
      </c>
      <c r="C3875" s="75">
        <v>-1.3619796630000001</v>
      </c>
      <c r="D3875" s="75">
        <v>-4.3969939570000003</v>
      </c>
    </row>
    <row r="3876" spans="2:4" x14ac:dyDescent="0.3">
      <c r="B3876" s="75">
        <v>1.2969480149999999</v>
      </c>
      <c r="C3876" s="75">
        <v>1.0616143760000001</v>
      </c>
      <c r="D3876" s="75">
        <v>-0.99282178499999996</v>
      </c>
    </row>
    <row r="3877" spans="2:4" x14ac:dyDescent="0.3">
      <c r="B3877" s="75">
        <v>2.295057441</v>
      </c>
      <c r="C3877" s="75">
        <v>3.2841949439999998</v>
      </c>
      <c r="D3877" s="75">
        <v>-0.161460616</v>
      </c>
    </row>
    <row r="3878" spans="2:4" x14ac:dyDescent="0.3">
      <c r="B3878" s="75">
        <v>0.69754130599999997</v>
      </c>
      <c r="C3878" s="75">
        <v>-0.75216894000000001</v>
      </c>
      <c r="D3878" s="75">
        <v>-1.6047102550000001</v>
      </c>
    </row>
    <row r="3879" spans="2:4" x14ac:dyDescent="0.3">
      <c r="B3879" s="75">
        <v>-4.0860578680000001</v>
      </c>
      <c r="C3879" s="75">
        <v>-2.9801141809999998</v>
      </c>
      <c r="D3879" s="75">
        <v>-0.92801794000000004</v>
      </c>
    </row>
    <row r="3880" spans="2:4" x14ac:dyDescent="0.3">
      <c r="B3880" s="75">
        <v>2.5167241379999998</v>
      </c>
      <c r="C3880" s="75">
        <v>-0.904071921</v>
      </c>
      <c r="D3880" s="75">
        <v>-0.11099226</v>
      </c>
    </row>
    <row r="3881" spans="2:4" x14ac:dyDescent="0.3">
      <c r="B3881" s="75">
        <v>2.661789229</v>
      </c>
      <c r="C3881" s="75">
        <v>4.2090041720000002</v>
      </c>
      <c r="D3881" s="75">
        <v>3.5893230890000001</v>
      </c>
    </row>
    <row r="3882" spans="2:4" x14ac:dyDescent="0.3">
      <c r="B3882" s="75">
        <v>2.7841971330000002</v>
      </c>
      <c r="C3882" s="75">
        <v>3.6562646289999998</v>
      </c>
      <c r="D3882" s="75">
        <v>1.9844986979999999</v>
      </c>
    </row>
    <row r="3883" spans="2:4" x14ac:dyDescent="0.3">
      <c r="B3883" s="75">
        <v>1.5006945869999999</v>
      </c>
      <c r="C3883" s="75">
        <v>2.1002115780000001</v>
      </c>
      <c r="D3883" s="75">
        <v>-1.3873678840000001</v>
      </c>
    </row>
    <row r="3884" spans="2:4" x14ac:dyDescent="0.3">
      <c r="B3884" s="75">
        <v>-1.9336954580000001</v>
      </c>
      <c r="C3884" s="75">
        <v>-5.060374479</v>
      </c>
      <c r="D3884" s="75">
        <v>-1.5509790130000001</v>
      </c>
    </row>
    <row r="3885" spans="2:4" x14ac:dyDescent="0.3">
      <c r="B3885" s="75">
        <v>-1.8577028069999999</v>
      </c>
      <c r="C3885" s="75">
        <v>4.7857499999999997E-2</v>
      </c>
      <c r="D3885" s="75">
        <v>2.232048824</v>
      </c>
    </row>
    <row r="3886" spans="2:4" x14ac:dyDescent="0.3">
      <c r="B3886" s="75">
        <v>-0.88614629599999994</v>
      </c>
      <c r="C3886" s="75">
        <v>-1.6259153669999999</v>
      </c>
      <c r="D3886" s="75">
        <v>-1.2664009490000001</v>
      </c>
    </row>
    <row r="3887" spans="2:4" x14ac:dyDescent="0.3">
      <c r="B3887" s="75">
        <v>1.3362065460000001</v>
      </c>
      <c r="C3887" s="75">
        <v>-0.32242769900000001</v>
      </c>
      <c r="D3887" s="75">
        <v>-0.70828349199999996</v>
      </c>
    </row>
    <row r="3888" spans="2:4" x14ac:dyDescent="0.3">
      <c r="B3888" s="75">
        <v>-2.2705083830000001</v>
      </c>
      <c r="C3888" s="75">
        <v>1.9706925470000001</v>
      </c>
      <c r="D3888" s="75">
        <v>3.1733551499999999</v>
      </c>
    </row>
    <row r="3889" spans="2:4" x14ac:dyDescent="0.3">
      <c r="B3889" s="75">
        <v>-3.4354907579999998</v>
      </c>
      <c r="C3889" s="75">
        <v>-2.347022559</v>
      </c>
      <c r="D3889" s="75">
        <v>1.0864661959999999</v>
      </c>
    </row>
    <row r="3890" spans="2:4" x14ac:dyDescent="0.3">
      <c r="B3890" s="75">
        <v>6.1167160120000004</v>
      </c>
      <c r="C3890" s="75">
        <v>0.91103946899999999</v>
      </c>
      <c r="D3890" s="75">
        <v>-4.7234534779999997</v>
      </c>
    </row>
    <row r="3891" spans="2:4" x14ac:dyDescent="0.3">
      <c r="B3891" s="75">
        <v>1.245434092</v>
      </c>
      <c r="C3891" s="75">
        <v>4.485115092</v>
      </c>
      <c r="D3891" s="75">
        <v>1.9147290159999999</v>
      </c>
    </row>
    <row r="3892" spans="2:4" x14ac:dyDescent="0.3">
      <c r="B3892" s="75">
        <v>10.415486769999999</v>
      </c>
      <c r="C3892" s="75">
        <v>7.7369534849999999</v>
      </c>
      <c r="D3892" s="75">
        <v>-4.3705598160000001</v>
      </c>
    </row>
    <row r="3893" spans="2:4" x14ac:dyDescent="0.3">
      <c r="B3893" s="75">
        <v>-3.4382095750000001</v>
      </c>
      <c r="C3893" s="75">
        <v>-4.0429654050000003</v>
      </c>
      <c r="D3893" s="75">
        <v>1.446181672</v>
      </c>
    </row>
    <row r="3894" spans="2:4" x14ac:dyDescent="0.3">
      <c r="B3894" s="75">
        <v>-4.7994494850000002</v>
      </c>
      <c r="C3894" s="75">
        <v>-2.6249425999999998</v>
      </c>
      <c r="D3894" s="75">
        <v>0.70618192700000004</v>
      </c>
    </row>
    <row r="3895" spans="2:4" x14ac:dyDescent="0.3">
      <c r="B3895" s="75">
        <v>0.160589442</v>
      </c>
      <c r="C3895" s="75">
        <v>-7.3021717E-2</v>
      </c>
      <c r="D3895" s="75">
        <v>0.69555348500000003</v>
      </c>
    </row>
    <row r="3896" spans="2:4" x14ac:dyDescent="0.3">
      <c r="B3896" s="75">
        <v>-1.182234317</v>
      </c>
      <c r="C3896" s="75">
        <v>1.4369108239999999</v>
      </c>
      <c r="D3896" s="75">
        <v>2.0089389999999999E-2</v>
      </c>
    </row>
    <row r="3897" spans="2:4" x14ac:dyDescent="0.3">
      <c r="B3897" s="75">
        <v>1.8585015659999999</v>
      </c>
      <c r="C3897" s="75">
        <v>-1.4461368610000001</v>
      </c>
      <c r="D3897" s="75">
        <v>-1.8993888779999999</v>
      </c>
    </row>
    <row r="3898" spans="2:4" x14ac:dyDescent="0.3">
      <c r="B3898" s="75">
        <v>4.0323942690000001</v>
      </c>
      <c r="C3898" s="75">
        <v>6.1416927320000001</v>
      </c>
      <c r="D3898" s="75">
        <v>2.1695743510000001</v>
      </c>
    </row>
    <row r="3899" spans="2:4" x14ac:dyDescent="0.3">
      <c r="B3899" s="75">
        <v>3.4191462600000002</v>
      </c>
      <c r="C3899" s="75">
        <v>3.6860300320000001</v>
      </c>
      <c r="D3899" s="75">
        <v>-0.42021051799999998</v>
      </c>
    </row>
    <row r="3900" spans="2:4" x14ac:dyDescent="0.3">
      <c r="B3900" s="75">
        <v>-0.57196535000000004</v>
      </c>
      <c r="C3900" s="75">
        <v>2.6463525560000001</v>
      </c>
      <c r="D3900" s="75">
        <v>1.925664702</v>
      </c>
    </row>
    <row r="3901" spans="2:4" x14ac:dyDescent="0.3">
      <c r="B3901" s="75">
        <v>3.0884857289999998</v>
      </c>
      <c r="C3901" s="75">
        <v>-2.761639765</v>
      </c>
      <c r="D3901" s="75">
        <v>-4.0430718040000002</v>
      </c>
    </row>
    <row r="3902" spans="2:4" x14ac:dyDescent="0.3">
      <c r="B3902" s="75">
        <v>-4.141612243</v>
      </c>
      <c r="C3902" s="75">
        <v>-2.2778800779999999</v>
      </c>
      <c r="D3902" s="75">
        <v>1.7349825160000001</v>
      </c>
    </row>
    <row r="3903" spans="2:4" x14ac:dyDescent="0.3">
      <c r="B3903" s="75">
        <v>1.9168478499999999</v>
      </c>
      <c r="C3903" s="75">
        <v>-1.5107998279999999</v>
      </c>
      <c r="D3903" s="75">
        <v>-3.0655465130000001</v>
      </c>
    </row>
    <row r="3904" spans="2:4" x14ac:dyDescent="0.3">
      <c r="B3904" s="75">
        <v>-3.8812608769999999</v>
      </c>
      <c r="C3904" s="75">
        <v>-1.2583409219999999</v>
      </c>
      <c r="D3904" s="75">
        <v>1.064601986</v>
      </c>
    </row>
    <row r="3905" spans="2:4" x14ac:dyDescent="0.3">
      <c r="B3905" s="75">
        <v>4.5475901189999997</v>
      </c>
      <c r="C3905" s="75">
        <v>3.9387326059999999</v>
      </c>
      <c r="D3905" s="75">
        <v>-0.78846364199999996</v>
      </c>
    </row>
    <row r="3906" spans="2:4" x14ac:dyDescent="0.3">
      <c r="B3906" s="75">
        <v>-0.70765657699999995</v>
      </c>
      <c r="C3906" s="75">
        <v>-2.1625566709999999</v>
      </c>
      <c r="D3906" s="75">
        <v>2.785980769</v>
      </c>
    </row>
    <row r="3907" spans="2:4" x14ac:dyDescent="0.3">
      <c r="B3907" s="75">
        <v>8.6628973999999997E-2</v>
      </c>
      <c r="C3907" s="75">
        <v>-1.9524944040000001</v>
      </c>
      <c r="D3907" s="75">
        <v>0.74393880400000001</v>
      </c>
    </row>
    <row r="3908" spans="2:4" x14ac:dyDescent="0.3">
      <c r="B3908" s="75">
        <v>-2.2190582619999999</v>
      </c>
      <c r="C3908" s="75">
        <v>-1.630218588</v>
      </c>
      <c r="D3908" s="75">
        <v>1.886605224</v>
      </c>
    </row>
    <row r="3909" spans="2:4" x14ac:dyDescent="0.3">
      <c r="B3909" s="75">
        <v>-2.100594799</v>
      </c>
      <c r="C3909" s="75">
        <v>-1.789317263</v>
      </c>
      <c r="D3909" s="75">
        <v>1.803891997</v>
      </c>
    </row>
    <row r="3910" spans="2:4" x14ac:dyDescent="0.3">
      <c r="B3910" s="75">
        <v>-1.057767677</v>
      </c>
      <c r="C3910" s="75">
        <v>-0.16408898599999999</v>
      </c>
      <c r="D3910" s="75">
        <v>2.6306271959999998</v>
      </c>
    </row>
    <row r="3911" spans="2:4" x14ac:dyDescent="0.3">
      <c r="B3911" s="75">
        <v>1.652504789</v>
      </c>
      <c r="C3911" s="75">
        <v>3.5955748029999999</v>
      </c>
      <c r="D3911" s="75">
        <v>-0.31301812000000001</v>
      </c>
    </row>
    <row r="3912" spans="2:4" x14ac:dyDescent="0.3">
      <c r="B3912" s="75">
        <v>3.0139779459999998</v>
      </c>
      <c r="C3912" s="75">
        <v>2.2089776840000002</v>
      </c>
      <c r="D3912" s="75">
        <v>-1.9049473619999999</v>
      </c>
    </row>
    <row r="3913" spans="2:4" x14ac:dyDescent="0.3">
      <c r="B3913" s="75">
        <v>-6.4883772940000002</v>
      </c>
      <c r="C3913" s="75">
        <v>-1.9198132889999999</v>
      </c>
      <c r="D3913" s="75">
        <v>4.6219506140000002</v>
      </c>
    </row>
    <row r="3914" spans="2:4" x14ac:dyDescent="0.3">
      <c r="B3914" s="75">
        <v>1.9297665660000001</v>
      </c>
      <c r="C3914" s="75">
        <v>3.008336141</v>
      </c>
      <c r="D3914" s="75">
        <v>-0.38240416100000002</v>
      </c>
    </row>
    <row r="3915" spans="2:4" x14ac:dyDescent="0.3">
      <c r="B3915" s="75">
        <v>2.2769505859999999</v>
      </c>
      <c r="C3915" s="75">
        <v>-1.277689761</v>
      </c>
      <c r="D3915" s="75">
        <v>-2.9365364559999998</v>
      </c>
    </row>
    <row r="3916" spans="2:4" x14ac:dyDescent="0.3">
      <c r="B3916" s="75">
        <v>3.1693750230000002</v>
      </c>
      <c r="C3916" s="75">
        <v>-1.4984392440000001</v>
      </c>
      <c r="D3916" s="75">
        <v>-4.8817112219999999</v>
      </c>
    </row>
    <row r="3917" spans="2:4" x14ac:dyDescent="0.3">
      <c r="B3917" s="75">
        <v>7.6194656930000004</v>
      </c>
      <c r="C3917" s="75">
        <v>10.14916038</v>
      </c>
      <c r="D3917" s="75">
        <v>-0.910117642</v>
      </c>
    </row>
    <row r="3918" spans="2:4" x14ac:dyDescent="0.3">
      <c r="B3918" s="75">
        <v>1.2278435379999999</v>
      </c>
      <c r="C3918" s="75">
        <v>-0.51472700400000004</v>
      </c>
      <c r="D3918" s="75">
        <v>1.3794462409999999</v>
      </c>
    </row>
    <row r="3919" spans="2:4" x14ac:dyDescent="0.3">
      <c r="B3919" s="75">
        <v>4.682262422</v>
      </c>
      <c r="C3919" s="75">
        <v>2.8642283079999999</v>
      </c>
      <c r="D3919" s="75">
        <v>-0.59609707099999998</v>
      </c>
    </row>
    <row r="3920" spans="2:4" x14ac:dyDescent="0.3">
      <c r="B3920" s="75">
        <v>3.417925737</v>
      </c>
      <c r="C3920" s="75">
        <v>3.999818023</v>
      </c>
      <c r="D3920" s="75">
        <v>0.98722183299999999</v>
      </c>
    </row>
    <row r="3921" spans="2:4" x14ac:dyDescent="0.3">
      <c r="B3921" s="75">
        <v>-1.445670719</v>
      </c>
      <c r="C3921" s="75">
        <v>1.6333806049999999</v>
      </c>
      <c r="D3921" s="75">
        <v>1.3620448519999999</v>
      </c>
    </row>
    <row r="3922" spans="2:4" x14ac:dyDescent="0.3">
      <c r="B3922" s="75">
        <v>4.997420483</v>
      </c>
      <c r="C3922" s="75">
        <v>3.9745732810000001</v>
      </c>
      <c r="D3922" s="75">
        <v>-5.686165E-2</v>
      </c>
    </row>
    <row r="3923" spans="2:4" x14ac:dyDescent="0.3">
      <c r="B3923" s="75">
        <v>2.138433923</v>
      </c>
      <c r="C3923" s="75">
        <v>2.4366528409999999</v>
      </c>
      <c r="D3923" s="75">
        <v>0.82218322499999996</v>
      </c>
    </row>
    <row r="3924" spans="2:4" x14ac:dyDescent="0.3">
      <c r="B3924" s="75">
        <v>-0.33369510099999999</v>
      </c>
      <c r="C3924" s="75">
        <v>-1.88932408</v>
      </c>
      <c r="D3924" s="75">
        <v>-0.89813426799999996</v>
      </c>
    </row>
    <row r="3925" spans="2:4" x14ac:dyDescent="0.3">
      <c r="B3925" s="75">
        <v>-2.1952814759999999</v>
      </c>
      <c r="C3925" s="75">
        <v>-5.1005042820000002</v>
      </c>
      <c r="D3925" s="75">
        <v>-3.5204450930000002</v>
      </c>
    </row>
    <row r="3926" spans="2:4" x14ac:dyDescent="0.3">
      <c r="B3926" s="75">
        <v>0.85093935700000001</v>
      </c>
      <c r="C3926" s="75">
        <v>2.7219610109999999</v>
      </c>
      <c r="D3926" s="75">
        <v>3.584904844</v>
      </c>
    </row>
    <row r="3927" spans="2:4" x14ac:dyDescent="0.3">
      <c r="B3927" s="75">
        <v>-1.1311027309999999</v>
      </c>
      <c r="C3927" s="75">
        <v>-3.2512899530000001</v>
      </c>
      <c r="D3927" s="75">
        <v>0.647772758</v>
      </c>
    </row>
    <row r="3928" spans="2:4" x14ac:dyDescent="0.3">
      <c r="B3928" s="75">
        <v>-4.7373846659999996</v>
      </c>
      <c r="C3928" s="75">
        <v>-4.5834988330000002</v>
      </c>
      <c r="D3928" s="75">
        <v>3.693905693</v>
      </c>
    </row>
    <row r="3929" spans="2:4" x14ac:dyDescent="0.3">
      <c r="B3929" s="75">
        <v>-2.1685725680000001</v>
      </c>
      <c r="C3929" s="75">
        <v>2.308264619</v>
      </c>
      <c r="D3929" s="75">
        <v>6.0990000000000003E-3</v>
      </c>
    </row>
    <row r="3930" spans="2:4" x14ac:dyDescent="0.3">
      <c r="B3930" s="75">
        <v>0.88487924200000001</v>
      </c>
      <c r="C3930" s="75">
        <v>-2.2648551600000002</v>
      </c>
      <c r="D3930" s="75">
        <v>-1.7292265520000001</v>
      </c>
    </row>
    <row r="3931" spans="2:4" x14ac:dyDescent="0.3">
      <c r="B3931" s="75">
        <v>-0.63363979999999998</v>
      </c>
      <c r="C3931" s="75">
        <v>1.944702846</v>
      </c>
      <c r="D3931" s="75">
        <v>1.6984298689999999</v>
      </c>
    </row>
    <row r="3932" spans="2:4" x14ac:dyDescent="0.3">
      <c r="B3932" s="75">
        <v>-1.3327349129999999</v>
      </c>
      <c r="C3932" s="75">
        <v>-0.18815770500000001</v>
      </c>
      <c r="D3932" s="75">
        <v>-1.514000375</v>
      </c>
    </row>
    <row r="3933" spans="2:4" x14ac:dyDescent="0.3">
      <c r="B3933" s="75">
        <v>2.4658627690000001</v>
      </c>
      <c r="C3933" s="75">
        <v>-0.83633451700000006</v>
      </c>
      <c r="D3933" s="75">
        <v>-3.5709039319999998</v>
      </c>
    </row>
    <row r="3934" spans="2:4" x14ac:dyDescent="0.3">
      <c r="B3934" s="75">
        <v>-6.2792572020000001</v>
      </c>
      <c r="C3934" s="75">
        <v>-7.9926660539999999</v>
      </c>
      <c r="D3934" s="75">
        <v>1.5975200789999999</v>
      </c>
    </row>
    <row r="3935" spans="2:4" x14ac:dyDescent="0.3">
      <c r="B3935" s="75">
        <v>-3.7898518170000002</v>
      </c>
      <c r="C3935" s="75">
        <v>-2.0010482860000001</v>
      </c>
      <c r="D3935" s="75">
        <v>2.360537323</v>
      </c>
    </row>
    <row r="3936" spans="2:4" x14ac:dyDescent="0.3">
      <c r="B3936" s="75">
        <v>1.361588129</v>
      </c>
      <c r="C3936" s="75">
        <v>1.57591127</v>
      </c>
      <c r="D3936" s="75">
        <v>-0.63379701499999996</v>
      </c>
    </row>
    <row r="3937" spans="2:4" x14ac:dyDescent="0.3">
      <c r="B3937" s="75">
        <v>-0.43455992500000001</v>
      </c>
      <c r="C3937" s="75">
        <v>-0.58204864300000003</v>
      </c>
      <c r="D3937" s="75">
        <v>-1.1660930389999999</v>
      </c>
    </row>
    <row r="3938" spans="2:4" x14ac:dyDescent="0.3">
      <c r="B3938" s="75">
        <v>0.113132998</v>
      </c>
      <c r="C3938" s="75">
        <v>2.6730190760000001</v>
      </c>
      <c r="D3938" s="75">
        <v>3.8646024410000002</v>
      </c>
    </row>
    <row r="3939" spans="2:4" x14ac:dyDescent="0.3">
      <c r="B3939" s="75">
        <v>4.1457540450000003</v>
      </c>
      <c r="C3939" s="75">
        <v>0.46013153400000001</v>
      </c>
      <c r="D3939" s="75">
        <v>-1.3482633239999999</v>
      </c>
    </row>
    <row r="3940" spans="2:4" x14ac:dyDescent="0.3">
      <c r="B3940" s="75">
        <v>-1.5030822290000001</v>
      </c>
      <c r="C3940" s="75">
        <v>-0.14303280900000001</v>
      </c>
      <c r="D3940" s="75">
        <v>0.20276012299999999</v>
      </c>
    </row>
    <row r="3941" spans="2:4" x14ac:dyDescent="0.3">
      <c r="B3941" s="75">
        <v>1.5141181749999999</v>
      </c>
      <c r="C3941" s="75">
        <v>0.27578213400000001</v>
      </c>
      <c r="D3941" s="75">
        <v>-2.1337742830000002</v>
      </c>
    </row>
    <row r="3942" spans="2:4" x14ac:dyDescent="0.3">
      <c r="B3942" s="75">
        <v>-1.012503105</v>
      </c>
      <c r="C3942" s="75">
        <v>-3.4427924280000002</v>
      </c>
      <c r="D3942" s="75">
        <v>0.84182259999999998</v>
      </c>
    </row>
    <row r="3943" spans="2:4" x14ac:dyDescent="0.3">
      <c r="B3943" s="75">
        <v>-4.9732389650000002</v>
      </c>
      <c r="C3943" s="75">
        <v>-2.853556245</v>
      </c>
      <c r="D3943" s="75">
        <v>-1.0597764569999999</v>
      </c>
    </row>
    <row r="3944" spans="2:4" x14ac:dyDescent="0.3">
      <c r="B3944" s="75">
        <v>2.3095621350000002</v>
      </c>
      <c r="C3944" s="75">
        <v>-1.5386120489999999</v>
      </c>
      <c r="D3944" s="75">
        <v>0.63742821199999999</v>
      </c>
    </row>
    <row r="3945" spans="2:4" x14ac:dyDescent="0.3">
      <c r="B3945" s="75">
        <v>-3.31959479</v>
      </c>
      <c r="C3945" s="75">
        <v>-1.8509458379999999</v>
      </c>
      <c r="D3945" s="75">
        <v>2.6646906420000001</v>
      </c>
    </row>
    <row r="3946" spans="2:4" x14ac:dyDescent="0.3">
      <c r="B3946" s="75">
        <v>-3.266379937</v>
      </c>
      <c r="C3946" s="75">
        <v>-4.3868952779999999</v>
      </c>
      <c r="D3946" s="75">
        <v>9.2160765000000006E-2</v>
      </c>
    </row>
    <row r="3947" spans="2:4" x14ac:dyDescent="0.3">
      <c r="B3947" s="75">
        <v>0.99585004499999996</v>
      </c>
      <c r="C3947" s="75">
        <v>3.7684247999999997E-2</v>
      </c>
      <c r="D3947" s="75">
        <v>0.20332934499999999</v>
      </c>
    </row>
    <row r="3948" spans="2:4" x14ac:dyDescent="0.3">
      <c r="B3948" s="75">
        <v>4.8519511829999997</v>
      </c>
      <c r="C3948" s="75">
        <v>1.6517807600000001</v>
      </c>
      <c r="D3948" s="75">
        <v>-3.0617857970000002</v>
      </c>
    </row>
    <row r="3949" spans="2:4" x14ac:dyDescent="0.3">
      <c r="B3949" s="75">
        <v>-4.2096389959999998</v>
      </c>
      <c r="C3949" s="75">
        <v>-0.59851538900000001</v>
      </c>
      <c r="D3949" s="75">
        <v>3.1607797679999998</v>
      </c>
    </row>
    <row r="3950" spans="2:4" x14ac:dyDescent="0.3">
      <c r="B3950" s="75">
        <v>-3.2504876000000002E-2</v>
      </c>
      <c r="C3950" s="75">
        <v>1.879313781</v>
      </c>
      <c r="D3950" s="75">
        <v>1.2574958169999999</v>
      </c>
    </row>
    <row r="3951" spans="2:4" x14ac:dyDescent="0.3">
      <c r="B3951" s="75">
        <v>-1.0198036349999999</v>
      </c>
      <c r="C3951" s="75">
        <v>-5.9020351560000002</v>
      </c>
      <c r="D3951" s="75">
        <v>-0.26821466500000002</v>
      </c>
    </row>
    <row r="3952" spans="2:4" x14ac:dyDescent="0.3">
      <c r="B3952" s="75">
        <v>2.5004922299999999</v>
      </c>
      <c r="C3952" s="75">
        <v>6.6247176909999999</v>
      </c>
      <c r="D3952" s="75">
        <v>3.5863297840000001</v>
      </c>
    </row>
    <row r="3953" spans="2:4" x14ac:dyDescent="0.3">
      <c r="B3953" s="75">
        <v>1.843297835</v>
      </c>
      <c r="C3953" s="75">
        <v>-3.1400209970000001</v>
      </c>
      <c r="D3953" s="75">
        <v>-0.85699074399999997</v>
      </c>
    </row>
    <row r="3954" spans="2:4" x14ac:dyDescent="0.3">
      <c r="B3954" s="75">
        <v>1.555850816</v>
      </c>
      <c r="C3954" s="75">
        <v>0.52863156099999997</v>
      </c>
      <c r="D3954" s="75">
        <v>-0.56735669899999996</v>
      </c>
    </row>
    <row r="3955" spans="2:4" x14ac:dyDescent="0.3">
      <c r="B3955" s="75">
        <v>0.79082885599999997</v>
      </c>
      <c r="C3955" s="75">
        <v>-1.571138328</v>
      </c>
      <c r="D3955" s="75">
        <v>-1.044301871</v>
      </c>
    </row>
    <row r="3956" spans="2:4" x14ac:dyDescent="0.3">
      <c r="B3956" s="75">
        <v>-2.5586044239999999</v>
      </c>
      <c r="C3956" s="75">
        <v>-1.4285490890000001</v>
      </c>
      <c r="D3956" s="75">
        <v>1.520835081</v>
      </c>
    </row>
    <row r="3957" spans="2:4" x14ac:dyDescent="0.3">
      <c r="B3957" s="75">
        <v>-2.1231793799999998</v>
      </c>
      <c r="C3957" s="75">
        <v>1.5646741989999999</v>
      </c>
      <c r="D3957" s="75">
        <v>2.739606422</v>
      </c>
    </row>
    <row r="3958" spans="2:4" x14ac:dyDescent="0.3">
      <c r="B3958" s="75">
        <v>2.302876226</v>
      </c>
      <c r="C3958" s="75">
        <v>5.7768794459999997</v>
      </c>
      <c r="D3958" s="75">
        <v>2.1745174299999999</v>
      </c>
    </row>
    <row r="3959" spans="2:4" x14ac:dyDescent="0.3">
      <c r="B3959" s="75">
        <v>-3.1371735630000002</v>
      </c>
      <c r="C3959" s="75">
        <v>-1.3086846969999999</v>
      </c>
      <c r="D3959" s="75">
        <v>2.4974162259999999</v>
      </c>
    </row>
    <row r="3960" spans="2:4" x14ac:dyDescent="0.3">
      <c r="B3960" s="75">
        <v>-2.5967835639999999</v>
      </c>
      <c r="C3960" s="75">
        <v>-3.66781684</v>
      </c>
      <c r="D3960" s="75">
        <v>1.0036686379999999</v>
      </c>
    </row>
    <row r="3961" spans="2:4" x14ac:dyDescent="0.3">
      <c r="B3961" s="75">
        <v>-0.56627847799999997</v>
      </c>
      <c r="C3961" s="75">
        <v>0.36861738999999999</v>
      </c>
      <c r="D3961" s="75">
        <v>0.52872917500000005</v>
      </c>
    </row>
    <row r="3962" spans="2:4" x14ac:dyDescent="0.3">
      <c r="B3962" s="75">
        <v>5.2536717599999996</v>
      </c>
      <c r="C3962" s="75">
        <v>0.78386392800000004</v>
      </c>
      <c r="D3962" s="75">
        <v>-5.0943542519999996</v>
      </c>
    </row>
    <row r="3963" spans="2:4" x14ac:dyDescent="0.3">
      <c r="B3963" s="75">
        <v>-2.2531931570000001</v>
      </c>
      <c r="C3963" s="75">
        <v>-0.89792581999999999</v>
      </c>
      <c r="D3963" s="75">
        <v>2.14616535</v>
      </c>
    </row>
    <row r="3964" spans="2:4" x14ac:dyDescent="0.3">
      <c r="B3964" s="75">
        <v>4.6644122079999999</v>
      </c>
      <c r="C3964" s="75">
        <v>3.6734307789999998</v>
      </c>
      <c r="D3964" s="75">
        <v>-4.2303617869999997</v>
      </c>
    </row>
    <row r="3965" spans="2:4" x14ac:dyDescent="0.3">
      <c r="B3965" s="75">
        <v>-3.2820402139999998</v>
      </c>
      <c r="C3965" s="75">
        <v>-3.3880695840000001</v>
      </c>
      <c r="D3965" s="75">
        <v>2.8381777050000001</v>
      </c>
    </row>
    <row r="3966" spans="2:4" x14ac:dyDescent="0.3">
      <c r="B3966" s="75">
        <v>-2.267745761</v>
      </c>
      <c r="C3966" s="75">
        <v>-3.482791314</v>
      </c>
      <c r="D3966" s="75">
        <v>0.266757576</v>
      </c>
    </row>
    <row r="3967" spans="2:4" x14ac:dyDescent="0.3">
      <c r="B3967" s="75">
        <v>-3.2960067980000001</v>
      </c>
      <c r="C3967" s="75">
        <v>-4.3019595419999996</v>
      </c>
      <c r="D3967" s="75">
        <v>0.59019262800000005</v>
      </c>
    </row>
    <row r="3968" spans="2:4" x14ac:dyDescent="0.3">
      <c r="B3968" s="75">
        <v>-1.2007887310000001</v>
      </c>
      <c r="C3968" s="75">
        <v>0.72903761499999997</v>
      </c>
      <c r="D3968" s="75">
        <v>-0.61083965399999995</v>
      </c>
    </row>
    <row r="3969" spans="2:4" x14ac:dyDescent="0.3">
      <c r="B3969" s="75">
        <v>-5.6916706259999996</v>
      </c>
      <c r="C3969" s="75">
        <v>-1.4922581939999999</v>
      </c>
      <c r="D3969" s="75">
        <v>3.078932891</v>
      </c>
    </row>
    <row r="3970" spans="2:4" x14ac:dyDescent="0.3">
      <c r="B3970" s="75">
        <v>1.1641935510000001</v>
      </c>
      <c r="C3970" s="75">
        <v>-4.0901338000000003</v>
      </c>
      <c r="D3970" s="75">
        <v>-3.4207878840000001</v>
      </c>
    </row>
    <row r="3971" spans="2:4" x14ac:dyDescent="0.3">
      <c r="B3971" s="75">
        <v>-0.43372052500000002</v>
      </c>
      <c r="C3971" s="75">
        <v>1.7748652469999999</v>
      </c>
      <c r="D3971" s="75">
        <v>1.5540945989999999</v>
      </c>
    </row>
    <row r="3972" spans="2:4" x14ac:dyDescent="0.3">
      <c r="B3972" s="75">
        <v>-2.4703490260000001</v>
      </c>
      <c r="C3972" s="75">
        <v>-3.4396756339999999</v>
      </c>
      <c r="D3972" s="75">
        <v>5.0129788910000004</v>
      </c>
    </row>
    <row r="3973" spans="2:4" x14ac:dyDescent="0.3">
      <c r="B3973" s="75">
        <v>-7.6069642379999998</v>
      </c>
      <c r="C3973" s="75">
        <v>-1.512521826</v>
      </c>
      <c r="D3973" s="75">
        <v>4.8203006200000003</v>
      </c>
    </row>
    <row r="3974" spans="2:4" x14ac:dyDescent="0.3">
      <c r="B3974" s="75">
        <v>1.208817026</v>
      </c>
      <c r="C3974" s="75">
        <v>-2.7583758679999999</v>
      </c>
      <c r="D3974" s="75">
        <v>-0.87611639900000005</v>
      </c>
    </row>
    <row r="3975" spans="2:4" x14ac:dyDescent="0.3">
      <c r="B3975" s="75">
        <v>2.6526424149999999</v>
      </c>
      <c r="C3975" s="75">
        <v>5.3620373600000004</v>
      </c>
      <c r="D3975" s="75">
        <v>-1.5854061639999999</v>
      </c>
    </row>
    <row r="3976" spans="2:4" x14ac:dyDescent="0.3">
      <c r="B3976" s="75">
        <v>1.909883311</v>
      </c>
      <c r="C3976" s="75">
        <v>5.4044557610000004</v>
      </c>
      <c r="D3976" s="75">
        <v>-1.75604954</v>
      </c>
    </row>
    <row r="3977" spans="2:4" x14ac:dyDescent="0.3">
      <c r="B3977" s="75">
        <v>6.1428827869999996</v>
      </c>
      <c r="C3977" s="75">
        <v>4.4590052340000002</v>
      </c>
      <c r="D3977" s="75">
        <v>-2.156375647</v>
      </c>
    </row>
    <row r="3978" spans="2:4" x14ac:dyDescent="0.3">
      <c r="B3978" s="75">
        <v>1.606238273</v>
      </c>
      <c r="C3978" s="75">
        <v>0.82198819400000001</v>
      </c>
      <c r="D3978" s="75">
        <v>1.3751544010000001</v>
      </c>
    </row>
    <row r="3979" spans="2:4" x14ac:dyDescent="0.3">
      <c r="B3979" s="75">
        <v>-4.3657253010000003</v>
      </c>
      <c r="C3979" s="75">
        <v>-1.747513812</v>
      </c>
      <c r="D3979" s="75">
        <v>1.387753384</v>
      </c>
    </row>
    <row r="3980" spans="2:4" x14ac:dyDescent="0.3">
      <c r="B3980" s="75">
        <v>2.3042496999999999E-2</v>
      </c>
      <c r="C3980" s="75">
        <v>1.450535328</v>
      </c>
      <c r="D3980" s="75">
        <v>-1.003072E-2</v>
      </c>
    </row>
    <row r="3981" spans="2:4" x14ac:dyDescent="0.3">
      <c r="B3981" s="75">
        <v>2.6309214999999999</v>
      </c>
      <c r="C3981" s="75">
        <v>0.88170112</v>
      </c>
      <c r="D3981" s="75">
        <v>0.24602290499999999</v>
      </c>
    </row>
    <row r="3982" spans="2:4" x14ac:dyDescent="0.3">
      <c r="B3982" s="75">
        <v>2.981346147</v>
      </c>
      <c r="C3982" s="75">
        <v>2.0050759170000001</v>
      </c>
      <c r="D3982" s="75">
        <v>-6.8518771000000006E-2</v>
      </c>
    </row>
    <row r="3983" spans="2:4" x14ac:dyDescent="0.3">
      <c r="B3983" s="75">
        <v>-1.886199041</v>
      </c>
      <c r="C3983" s="75">
        <v>-3.552810451</v>
      </c>
      <c r="D3983" s="75">
        <v>-1.525862316</v>
      </c>
    </row>
    <row r="3984" spans="2:4" x14ac:dyDescent="0.3">
      <c r="B3984" s="75">
        <v>-4.1888445670000003</v>
      </c>
      <c r="C3984" s="75">
        <v>-1.1701443439999999</v>
      </c>
      <c r="D3984" s="75">
        <v>3.15703457</v>
      </c>
    </row>
    <row r="3985" spans="2:4" x14ac:dyDescent="0.3">
      <c r="B3985" s="75">
        <v>3.0553244770000001</v>
      </c>
      <c r="C3985" s="75">
        <v>1.5071638350000001</v>
      </c>
      <c r="D3985" s="75">
        <v>0.20428211399999999</v>
      </c>
    </row>
    <row r="3986" spans="2:4" x14ac:dyDescent="0.3">
      <c r="B3986" s="75">
        <v>-0.55140535199999996</v>
      </c>
      <c r="C3986" s="75">
        <v>-2.2538009689999998</v>
      </c>
      <c r="D3986" s="75">
        <v>-5.6921998000000001E-2</v>
      </c>
    </row>
    <row r="3987" spans="2:4" x14ac:dyDescent="0.3">
      <c r="B3987" s="75">
        <v>4.6691394930000003</v>
      </c>
      <c r="C3987" s="75">
        <v>2.5651882320000001</v>
      </c>
      <c r="D3987" s="75">
        <v>-4.1941879369999997</v>
      </c>
    </row>
    <row r="3988" spans="2:4" x14ac:dyDescent="0.3">
      <c r="B3988" s="75">
        <v>-0.25960254999999999</v>
      </c>
      <c r="C3988" s="75">
        <v>-1.9373339700000001</v>
      </c>
      <c r="D3988" s="75">
        <v>1.2205272739999999</v>
      </c>
    </row>
    <row r="3989" spans="2:4" x14ac:dyDescent="0.3">
      <c r="B3989" s="75">
        <v>1.2791913349999999</v>
      </c>
      <c r="C3989" s="75">
        <v>3.0948993210000002</v>
      </c>
      <c r="D3989" s="75">
        <v>-0.53197412899999996</v>
      </c>
    </row>
    <row r="3990" spans="2:4" x14ac:dyDescent="0.3">
      <c r="B3990" s="75">
        <v>1.848534015</v>
      </c>
      <c r="C3990" s="75">
        <v>2.0951425010000002</v>
      </c>
      <c r="D3990" s="75">
        <v>-1.5136490339999999</v>
      </c>
    </row>
    <row r="3991" spans="2:4" x14ac:dyDescent="0.3">
      <c r="B3991" s="75">
        <v>1.9437161140000001</v>
      </c>
      <c r="C3991" s="75">
        <v>2.6319976650000001</v>
      </c>
      <c r="D3991" s="75">
        <v>1.5150341679999999</v>
      </c>
    </row>
    <row r="3992" spans="2:4" x14ac:dyDescent="0.3">
      <c r="B3992" s="75">
        <v>0.93931233300000005</v>
      </c>
      <c r="C3992" s="75">
        <v>1.7180048880000001</v>
      </c>
      <c r="D3992" s="75">
        <v>-0.362388449</v>
      </c>
    </row>
    <row r="3993" spans="2:4" x14ac:dyDescent="0.3">
      <c r="B3993" s="75">
        <v>-5.0470850120000001</v>
      </c>
      <c r="C3993" s="75">
        <v>0.51098160400000003</v>
      </c>
      <c r="D3993" s="75">
        <v>5.7430362600000002</v>
      </c>
    </row>
    <row r="3994" spans="2:4" x14ac:dyDescent="0.3">
      <c r="B3994" s="75">
        <v>-2.614978808</v>
      </c>
      <c r="C3994" s="75">
        <v>-1.6887316539999999</v>
      </c>
      <c r="D3994" s="75">
        <v>4.455196935</v>
      </c>
    </row>
    <row r="3995" spans="2:4" x14ac:dyDescent="0.3">
      <c r="B3995" s="75">
        <v>6.2319092859999996</v>
      </c>
      <c r="C3995" s="75">
        <v>1.423584432</v>
      </c>
      <c r="D3995" s="75">
        <v>-5.1796488319999998</v>
      </c>
    </row>
    <row r="3996" spans="2:4" x14ac:dyDescent="0.3">
      <c r="B3996" s="75">
        <v>2.2078560710000001</v>
      </c>
      <c r="C3996" s="75">
        <v>0.25501543599999998</v>
      </c>
      <c r="D3996" s="75">
        <v>-3.4040561459999998</v>
      </c>
    </row>
    <row r="3997" spans="2:4" x14ac:dyDescent="0.3">
      <c r="B3997" s="75">
        <v>2.5627514229999999</v>
      </c>
      <c r="C3997" s="75">
        <v>2.9752406769999999</v>
      </c>
      <c r="D3997" s="75">
        <v>-1.8757587069999999</v>
      </c>
    </row>
    <row r="3998" spans="2:4" x14ac:dyDescent="0.3">
      <c r="B3998" s="75">
        <v>-4.8832695370000003</v>
      </c>
      <c r="C3998" s="75">
        <v>-8.3439112350000002</v>
      </c>
      <c r="D3998" s="75">
        <v>-3.1009862999999999E-2</v>
      </c>
    </row>
    <row r="3999" spans="2:4" x14ac:dyDescent="0.3">
      <c r="B3999" s="75">
        <v>-2.0305031200000001</v>
      </c>
      <c r="C3999" s="75">
        <v>1.938369021</v>
      </c>
      <c r="D3999" s="75">
        <v>5.8184309059999997</v>
      </c>
    </row>
    <row r="4000" spans="2:4" x14ac:dyDescent="0.3">
      <c r="B4000" s="75">
        <v>-0.47025561100000002</v>
      </c>
      <c r="C4000" s="75">
        <v>2.5648029979999998</v>
      </c>
      <c r="D4000" s="75">
        <v>1.750416921</v>
      </c>
    </row>
    <row r="4001" spans="2:4" x14ac:dyDescent="0.3">
      <c r="B4001" s="75">
        <v>1.314293562</v>
      </c>
      <c r="C4001" s="75">
        <v>4.4258566699999999</v>
      </c>
      <c r="D4001" s="75">
        <v>-1.498760952</v>
      </c>
    </row>
    <row r="4002" spans="2:4" x14ac:dyDescent="0.3">
      <c r="B4002" s="75">
        <v>1.253272529</v>
      </c>
      <c r="C4002" s="75">
        <v>1.2171990589999999</v>
      </c>
      <c r="D4002" s="75">
        <v>-0.493143789</v>
      </c>
    </row>
    <row r="4003" spans="2:4" x14ac:dyDescent="0.3">
      <c r="B4003" s="75">
        <v>-6.6186441680000003</v>
      </c>
      <c r="C4003" s="75">
        <v>-6.503927676</v>
      </c>
      <c r="D4003" s="75">
        <v>0.34750017599999999</v>
      </c>
    </row>
    <row r="4004" spans="2:4" x14ac:dyDescent="0.3">
      <c r="B4004" s="75">
        <v>4.1076585479999999</v>
      </c>
      <c r="C4004" s="75">
        <v>0.88107653799999996</v>
      </c>
      <c r="D4004" s="75">
        <v>-3.4905588719999998</v>
      </c>
    </row>
    <row r="4005" spans="2:4" x14ac:dyDescent="0.3">
      <c r="B4005" s="75">
        <v>-2.2817556080000001</v>
      </c>
      <c r="C4005" s="75">
        <v>-4.7553133150000004</v>
      </c>
      <c r="D4005" s="75">
        <v>-1.5832001959999999</v>
      </c>
    </row>
    <row r="4006" spans="2:4" x14ac:dyDescent="0.3">
      <c r="B4006" s="75">
        <v>-3.6210158360000002</v>
      </c>
      <c r="C4006" s="75">
        <v>0.64845417900000002</v>
      </c>
      <c r="D4006" s="75">
        <v>2.5634743310000001</v>
      </c>
    </row>
    <row r="4007" spans="2:4" x14ac:dyDescent="0.3">
      <c r="B4007" s="75">
        <v>2.7119986109999998</v>
      </c>
      <c r="C4007" s="75">
        <v>4.0250447380000001</v>
      </c>
      <c r="D4007" s="75">
        <v>-2.1878494270000002</v>
      </c>
    </row>
    <row r="4008" spans="2:4" x14ac:dyDescent="0.3">
      <c r="B4008" s="75">
        <v>2.3608334769999999</v>
      </c>
      <c r="C4008" s="75">
        <v>5.6384459800000002</v>
      </c>
      <c r="D4008" s="75">
        <v>0.89795154499999996</v>
      </c>
    </row>
    <row r="4009" spans="2:4" x14ac:dyDescent="0.3">
      <c r="B4009" s="75">
        <v>-5.4014294649999997</v>
      </c>
      <c r="C4009" s="75">
        <v>-0.153628238</v>
      </c>
      <c r="D4009" s="75">
        <v>1.8397533340000001</v>
      </c>
    </row>
    <row r="4010" spans="2:4" x14ac:dyDescent="0.3">
      <c r="B4010" s="75">
        <v>-4.0177640080000003</v>
      </c>
      <c r="C4010" s="75">
        <v>1.55235269</v>
      </c>
      <c r="D4010" s="75">
        <v>4.7596272849999997</v>
      </c>
    </row>
    <row r="4011" spans="2:4" x14ac:dyDescent="0.3">
      <c r="B4011" s="75">
        <v>-4.1412465989999996</v>
      </c>
      <c r="C4011" s="75">
        <v>-2.892673431</v>
      </c>
      <c r="D4011" s="75">
        <v>3.1986747960000002</v>
      </c>
    </row>
    <row r="4012" spans="2:4" x14ac:dyDescent="0.3">
      <c r="B4012" s="75">
        <v>-0.75424219299999995</v>
      </c>
      <c r="C4012" s="75">
        <v>-3.1221775300000001</v>
      </c>
      <c r="D4012" s="75">
        <v>2.0077040000000001E-2</v>
      </c>
    </row>
    <row r="4013" spans="2:4" x14ac:dyDescent="0.3">
      <c r="B4013" s="75">
        <v>-0.96242797999999996</v>
      </c>
      <c r="C4013" s="75">
        <v>0.56266305100000003</v>
      </c>
      <c r="D4013" s="75">
        <v>2.4263650430000001</v>
      </c>
    </row>
    <row r="4014" spans="2:4" x14ac:dyDescent="0.3">
      <c r="B4014" s="75">
        <v>2.2488638559999998</v>
      </c>
      <c r="C4014" s="75">
        <v>-3.8049127120000001</v>
      </c>
      <c r="D4014" s="75">
        <v>-0.370830559</v>
      </c>
    </row>
    <row r="4015" spans="2:4" x14ac:dyDescent="0.3">
      <c r="B4015" s="75">
        <v>4.6352356190000004</v>
      </c>
      <c r="C4015" s="75">
        <v>3.8154727930000001</v>
      </c>
      <c r="D4015" s="75">
        <v>-0.42092900100000002</v>
      </c>
    </row>
    <row r="4016" spans="2:4" x14ac:dyDescent="0.3">
      <c r="B4016" s="75">
        <v>-0.24140133799999999</v>
      </c>
      <c r="C4016" s="75">
        <v>-3.0544745569999998</v>
      </c>
      <c r="D4016" s="75">
        <v>0.72518841599999995</v>
      </c>
    </row>
    <row r="4017" spans="2:4" x14ac:dyDescent="0.3">
      <c r="B4017" s="75">
        <v>1.750958952</v>
      </c>
      <c r="C4017" s="75">
        <v>-2.3309670759999999</v>
      </c>
      <c r="D4017" s="75">
        <v>-0.15316468999999999</v>
      </c>
    </row>
    <row r="4018" spans="2:4" x14ac:dyDescent="0.3">
      <c r="B4018" s="75">
        <v>-1.184791666</v>
      </c>
      <c r="C4018" s="75">
        <v>2.3685930289999999</v>
      </c>
      <c r="D4018" s="75">
        <v>3.6722347530000001</v>
      </c>
    </row>
    <row r="4019" spans="2:4" x14ac:dyDescent="0.3">
      <c r="B4019" s="75">
        <v>-4.8385293540000003</v>
      </c>
      <c r="C4019" s="75">
        <v>-1.2468648259999999</v>
      </c>
      <c r="D4019" s="75">
        <v>0.76049952399999998</v>
      </c>
    </row>
    <row r="4020" spans="2:4" x14ac:dyDescent="0.3">
      <c r="B4020" s="75">
        <v>0.90596977099999998</v>
      </c>
      <c r="C4020" s="75">
        <v>4.1466559140000001</v>
      </c>
      <c r="D4020" s="75">
        <v>0.16052175199999999</v>
      </c>
    </row>
    <row r="4021" spans="2:4" x14ac:dyDescent="0.3">
      <c r="B4021" s="75">
        <v>-5.4978371660000001</v>
      </c>
      <c r="C4021" s="75">
        <v>-1.3832947529999999</v>
      </c>
      <c r="D4021" s="75">
        <v>3.9539989659999999</v>
      </c>
    </row>
    <row r="4022" spans="2:4" x14ac:dyDescent="0.3">
      <c r="B4022" s="75">
        <v>-3.2994651039999998</v>
      </c>
      <c r="C4022" s="75">
        <v>-6.5922189309999997</v>
      </c>
      <c r="D4022" s="75">
        <v>1.0051903659999999</v>
      </c>
    </row>
    <row r="4023" spans="2:4" x14ac:dyDescent="0.3">
      <c r="B4023" s="75">
        <v>-4.6974213120000003</v>
      </c>
      <c r="C4023" s="75">
        <v>-7.308792328</v>
      </c>
      <c r="D4023" s="75">
        <v>1.0212888550000001</v>
      </c>
    </row>
    <row r="4024" spans="2:4" x14ac:dyDescent="0.3">
      <c r="B4024" s="75">
        <v>-3.9785118129999999</v>
      </c>
      <c r="C4024" s="75">
        <v>-2.346204884</v>
      </c>
      <c r="D4024" s="75">
        <v>0.11357748600000001</v>
      </c>
    </row>
    <row r="4025" spans="2:4" x14ac:dyDescent="0.3">
      <c r="B4025" s="75">
        <v>-3.4243473450000002</v>
      </c>
      <c r="C4025" s="75">
        <v>0.51970011000000005</v>
      </c>
      <c r="D4025" s="75">
        <v>2.7891310429999998</v>
      </c>
    </row>
    <row r="4026" spans="2:4" x14ac:dyDescent="0.3">
      <c r="B4026" s="75">
        <v>-0.45009930500000001</v>
      </c>
      <c r="C4026" s="75">
        <v>2.3437446990000002</v>
      </c>
      <c r="D4026" s="75">
        <v>2.3316311789999999</v>
      </c>
    </row>
    <row r="4027" spans="2:4" x14ac:dyDescent="0.3">
      <c r="B4027" s="75">
        <v>0.18108038700000001</v>
      </c>
      <c r="C4027" s="75">
        <v>-0.463538055</v>
      </c>
      <c r="D4027" s="75">
        <v>-2.108517226</v>
      </c>
    </row>
    <row r="4028" spans="2:4" x14ac:dyDescent="0.3">
      <c r="B4028" s="75">
        <v>3.3556300490000002</v>
      </c>
      <c r="C4028" s="75">
        <v>7.1616074909999998</v>
      </c>
      <c r="D4028" s="75">
        <v>3.788153662</v>
      </c>
    </row>
    <row r="4029" spans="2:4" x14ac:dyDescent="0.3">
      <c r="B4029" s="75">
        <v>2.326486617</v>
      </c>
      <c r="C4029" s="75">
        <v>-1.740094976</v>
      </c>
      <c r="D4029" s="75">
        <v>-2.0464459970000002</v>
      </c>
    </row>
    <row r="4030" spans="2:4" x14ac:dyDescent="0.3">
      <c r="B4030" s="75">
        <v>9.2922400000000003E-5</v>
      </c>
      <c r="C4030" s="75">
        <v>0.191406361</v>
      </c>
      <c r="D4030" s="75">
        <v>1.982283639</v>
      </c>
    </row>
    <row r="4031" spans="2:4" x14ac:dyDescent="0.3">
      <c r="B4031" s="75">
        <v>1.79884624</v>
      </c>
      <c r="C4031" s="75">
        <v>-0.58671577699999999</v>
      </c>
      <c r="D4031" s="75">
        <v>-3.3640135760000001</v>
      </c>
    </row>
    <row r="4032" spans="2:4" x14ac:dyDescent="0.3">
      <c r="B4032" s="75">
        <v>2.170288502</v>
      </c>
      <c r="C4032" s="75">
        <v>0.64106015900000002</v>
      </c>
      <c r="D4032" s="75">
        <v>-1.4275656510000001</v>
      </c>
    </row>
    <row r="4033" spans="2:4" x14ac:dyDescent="0.3">
      <c r="B4033" s="75">
        <v>-2.7327397449999999</v>
      </c>
      <c r="C4033" s="75">
        <v>-2.3974104430000001</v>
      </c>
      <c r="D4033" s="75">
        <v>-3.2837859530000002</v>
      </c>
    </row>
    <row r="4034" spans="2:4" x14ac:dyDescent="0.3">
      <c r="B4034" s="75">
        <v>3.825041165</v>
      </c>
      <c r="C4034" s="75">
        <v>2.597267531</v>
      </c>
      <c r="D4034" s="75">
        <v>-4.1448973029999996</v>
      </c>
    </row>
    <row r="4035" spans="2:4" x14ac:dyDescent="0.3">
      <c r="B4035" s="75">
        <v>-0.16161816800000001</v>
      </c>
      <c r="C4035" s="75">
        <v>0.136441746</v>
      </c>
      <c r="D4035" s="75">
        <v>-0.275368691</v>
      </c>
    </row>
    <row r="4036" spans="2:4" x14ac:dyDescent="0.3">
      <c r="B4036" s="75">
        <v>-0.94739230500000005</v>
      </c>
      <c r="C4036" s="75">
        <v>1.2010665250000001</v>
      </c>
      <c r="D4036" s="75">
        <v>1.9113373410000001</v>
      </c>
    </row>
    <row r="4037" spans="2:4" x14ac:dyDescent="0.3">
      <c r="B4037" s="75">
        <v>1.9666154000000002E-2</v>
      </c>
      <c r="C4037" s="75">
        <v>2.0395691509999998</v>
      </c>
      <c r="D4037" s="75">
        <v>0.136508135</v>
      </c>
    </row>
    <row r="4038" spans="2:4" x14ac:dyDescent="0.3">
      <c r="B4038" s="75">
        <v>0.63226532499999999</v>
      </c>
      <c r="C4038" s="75">
        <v>-0.81273671199999997</v>
      </c>
      <c r="D4038" s="75">
        <v>0.60117279700000004</v>
      </c>
    </row>
    <row r="4039" spans="2:4" x14ac:dyDescent="0.3">
      <c r="B4039" s="75">
        <v>4.1337074249999999</v>
      </c>
      <c r="C4039" s="75">
        <v>-1.806733675</v>
      </c>
      <c r="D4039" s="75">
        <v>-6.7710517179999998</v>
      </c>
    </row>
    <row r="4040" spans="2:4" x14ac:dyDescent="0.3">
      <c r="B4040" s="75">
        <v>-0.98702860999999997</v>
      </c>
      <c r="C4040" s="75">
        <v>-3.438629331</v>
      </c>
      <c r="D4040" s="75">
        <v>-3.1805006809999998</v>
      </c>
    </row>
    <row r="4041" spans="2:4" x14ac:dyDescent="0.3">
      <c r="B4041" s="75">
        <v>4.2291010739999999</v>
      </c>
      <c r="C4041" s="75">
        <v>4.0706888240000003</v>
      </c>
      <c r="D4041" s="75">
        <v>-1.4556009219999999</v>
      </c>
    </row>
    <row r="4042" spans="2:4" x14ac:dyDescent="0.3">
      <c r="B4042" s="75">
        <v>-2.1559392650000002</v>
      </c>
      <c r="C4042" s="75">
        <v>3.0441364800000001</v>
      </c>
      <c r="D4042" s="75">
        <v>3.753331287</v>
      </c>
    </row>
    <row r="4043" spans="2:4" x14ac:dyDescent="0.3">
      <c r="B4043" s="75">
        <v>-1.9154513310000001</v>
      </c>
      <c r="C4043" s="75">
        <v>2.0488083019999999</v>
      </c>
      <c r="D4043" s="75">
        <v>3.649191692</v>
      </c>
    </row>
    <row r="4044" spans="2:4" x14ac:dyDescent="0.3">
      <c r="B4044" s="75">
        <v>1.634888844</v>
      </c>
      <c r="C4044" s="75">
        <v>0.243633296</v>
      </c>
      <c r="D4044" s="75">
        <v>-2.4968084250000002</v>
      </c>
    </row>
    <row r="4045" spans="2:4" x14ac:dyDescent="0.3">
      <c r="B4045" s="75">
        <v>2.6252040170000002</v>
      </c>
      <c r="C4045" s="75">
        <v>1.2391437869999999</v>
      </c>
      <c r="D4045" s="75">
        <v>1.029250126</v>
      </c>
    </row>
    <row r="4046" spans="2:4" x14ac:dyDescent="0.3">
      <c r="B4046" s="75">
        <v>1.837095833</v>
      </c>
      <c r="C4046" s="75">
        <v>2.4447949979999999</v>
      </c>
      <c r="D4046" s="75">
        <v>2.3781244090000002</v>
      </c>
    </row>
    <row r="4047" spans="2:4" x14ac:dyDescent="0.3">
      <c r="B4047" s="75">
        <v>5.9057324639999997</v>
      </c>
      <c r="C4047" s="75">
        <v>1.7187499159999999</v>
      </c>
      <c r="D4047" s="75">
        <v>-5.9090787990000004</v>
      </c>
    </row>
    <row r="4048" spans="2:4" x14ac:dyDescent="0.3">
      <c r="B4048" s="75">
        <v>0.74323011000000005</v>
      </c>
      <c r="C4048" s="75">
        <v>3.5495813890000001</v>
      </c>
      <c r="D4048" s="75">
        <v>-0.404492032</v>
      </c>
    </row>
    <row r="4049" spans="2:4" x14ac:dyDescent="0.3">
      <c r="B4049" s="75">
        <v>-0.33903037400000002</v>
      </c>
      <c r="C4049" s="75">
        <v>2.3597041590000001</v>
      </c>
      <c r="D4049" s="75">
        <v>2.4250815710000002</v>
      </c>
    </row>
    <row r="4050" spans="2:4" x14ac:dyDescent="0.3">
      <c r="B4050" s="75">
        <v>-3.7256365219999998</v>
      </c>
      <c r="C4050" s="75">
        <v>-1.2708815449999999</v>
      </c>
      <c r="D4050" s="75">
        <v>3.6998186450000001</v>
      </c>
    </row>
    <row r="4051" spans="2:4" x14ac:dyDescent="0.3">
      <c r="B4051" s="75">
        <v>1.8820662560000001</v>
      </c>
      <c r="C4051" s="75">
        <v>0.16171023700000001</v>
      </c>
      <c r="D4051" s="75">
        <v>-3.1836615629999998</v>
      </c>
    </row>
    <row r="4052" spans="2:4" x14ac:dyDescent="0.3">
      <c r="B4052" s="75">
        <v>-4.5314355859999997</v>
      </c>
      <c r="C4052" s="75">
        <v>-5.9204154070000001</v>
      </c>
      <c r="D4052" s="75">
        <v>1.575335036</v>
      </c>
    </row>
    <row r="4053" spans="2:4" x14ac:dyDescent="0.3">
      <c r="B4053" s="75">
        <v>-3.0071430129999999</v>
      </c>
      <c r="C4053" s="75">
        <v>-1.8532260570000001</v>
      </c>
      <c r="D4053" s="75">
        <v>2.797752306</v>
      </c>
    </row>
    <row r="4054" spans="2:4" x14ac:dyDescent="0.3">
      <c r="B4054" s="75">
        <v>2.3157453929999998</v>
      </c>
      <c r="C4054" s="75">
        <v>-0.30625944300000002</v>
      </c>
      <c r="D4054" s="75">
        <v>-2.6347945899999998</v>
      </c>
    </row>
    <row r="4055" spans="2:4" x14ac:dyDescent="0.3">
      <c r="B4055" s="75">
        <v>2.650476764</v>
      </c>
      <c r="C4055" s="75">
        <v>7.0021191099999998</v>
      </c>
      <c r="D4055" s="75">
        <v>3.6019915679999999</v>
      </c>
    </row>
    <row r="4056" spans="2:4" x14ac:dyDescent="0.3">
      <c r="B4056" s="75">
        <v>-2.7505461910000002</v>
      </c>
      <c r="C4056" s="75">
        <v>-0.36087195799999999</v>
      </c>
      <c r="D4056" s="75">
        <v>2.3382355490000002</v>
      </c>
    </row>
    <row r="4057" spans="2:4" x14ac:dyDescent="0.3">
      <c r="B4057" s="75">
        <v>5.3960051389999997</v>
      </c>
      <c r="C4057" s="75">
        <v>7.2358916210000004</v>
      </c>
      <c r="D4057" s="75">
        <v>0.42781287800000001</v>
      </c>
    </row>
    <row r="4058" spans="2:4" x14ac:dyDescent="0.3">
      <c r="B4058" s="75">
        <v>-0.31183308100000001</v>
      </c>
      <c r="C4058" s="75">
        <v>-2.4161354629999998</v>
      </c>
      <c r="D4058" s="75">
        <v>0.70555702200000003</v>
      </c>
    </row>
    <row r="4059" spans="2:4" x14ac:dyDescent="0.3">
      <c r="B4059" s="75">
        <v>-1.50284595</v>
      </c>
      <c r="C4059" s="75">
        <v>-1.085664958</v>
      </c>
      <c r="D4059" s="75">
        <v>-9.5109605E-2</v>
      </c>
    </row>
    <row r="4060" spans="2:4" x14ac:dyDescent="0.3">
      <c r="B4060" s="75">
        <v>-1.3691356320000001</v>
      </c>
      <c r="C4060" s="75">
        <v>-0.98544089499999998</v>
      </c>
      <c r="D4060" s="75">
        <v>3.079279053</v>
      </c>
    </row>
    <row r="4061" spans="2:4" x14ac:dyDescent="0.3">
      <c r="B4061" s="75">
        <v>1.0327287620000001</v>
      </c>
      <c r="C4061" s="75">
        <v>-2.0326500759999999</v>
      </c>
      <c r="D4061" s="75">
        <v>-1.070129965</v>
      </c>
    </row>
    <row r="4062" spans="2:4" x14ac:dyDescent="0.3">
      <c r="B4062" s="75">
        <v>-2.952794881</v>
      </c>
      <c r="C4062" s="75">
        <v>-3.4094989500000001</v>
      </c>
      <c r="D4062" s="75">
        <v>2.6351861579999998</v>
      </c>
    </row>
    <row r="4063" spans="2:4" x14ac:dyDescent="0.3">
      <c r="B4063" s="75">
        <v>-3.4743231809999999</v>
      </c>
      <c r="C4063" s="75">
        <v>-5.3037419159999999</v>
      </c>
      <c r="D4063" s="75">
        <v>-0.29542638700000001</v>
      </c>
    </row>
    <row r="4064" spans="2:4" x14ac:dyDescent="0.3">
      <c r="B4064" s="75">
        <v>0.80111081399999995</v>
      </c>
      <c r="C4064" s="75">
        <v>5.4595421999999998E-2</v>
      </c>
      <c r="D4064" s="75">
        <v>0.96884435400000002</v>
      </c>
    </row>
    <row r="4065" spans="2:4" x14ac:dyDescent="0.3">
      <c r="B4065" s="75">
        <v>-3.1929527329999998</v>
      </c>
      <c r="C4065" s="75">
        <v>-0.68747708699999999</v>
      </c>
      <c r="D4065" s="75">
        <v>1.3095919060000001</v>
      </c>
    </row>
    <row r="4066" spans="2:4" x14ac:dyDescent="0.3">
      <c r="B4066" s="75">
        <v>0.66920332299999996</v>
      </c>
      <c r="C4066" s="75">
        <v>-2.2909814669999999</v>
      </c>
      <c r="D4066" s="75">
        <v>-1.5886587539999999</v>
      </c>
    </row>
    <row r="4067" spans="2:4" x14ac:dyDescent="0.3">
      <c r="B4067" s="75">
        <v>-5.0131986399999997</v>
      </c>
      <c r="C4067" s="75">
        <v>-2.105004686</v>
      </c>
      <c r="D4067" s="75">
        <v>4.9165473100000003</v>
      </c>
    </row>
    <row r="4068" spans="2:4" x14ac:dyDescent="0.3">
      <c r="B4068" s="75">
        <v>-2.0067640240000002</v>
      </c>
      <c r="C4068" s="75">
        <v>-0.70534530299999998</v>
      </c>
      <c r="D4068" s="75">
        <v>-0.65828541600000001</v>
      </c>
    </row>
    <row r="4069" spans="2:4" x14ac:dyDescent="0.3">
      <c r="B4069" s="75">
        <v>3.617474337</v>
      </c>
      <c r="C4069" s="75">
        <v>1.233860535</v>
      </c>
      <c r="D4069" s="75">
        <v>-1.34037783</v>
      </c>
    </row>
    <row r="4070" spans="2:4" x14ac:dyDescent="0.3">
      <c r="B4070" s="75">
        <v>-0.85107997700000004</v>
      </c>
      <c r="C4070" s="75">
        <v>0.92617429100000004</v>
      </c>
      <c r="D4070" s="75">
        <v>3.520638618</v>
      </c>
    </row>
    <row r="4071" spans="2:4" x14ac:dyDescent="0.3">
      <c r="B4071" s="75">
        <v>2.8380578750000001</v>
      </c>
      <c r="C4071" s="75">
        <v>0.75747177499999996</v>
      </c>
      <c r="D4071" s="75">
        <v>-2.2886661300000002</v>
      </c>
    </row>
    <row r="4072" spans="2:4" x14ac:dyDescent="0.3">
      <c r="B4072" s="75">
        <v>0.46770316000000001</v>
      </c>
      <c r="C4072" s="75">
        <v>-1.319681095</v>
      </c>
      <c r="D4072" s="75">
        <v>-2.5788360639999999</v>
      </c>
    </row>
    <row r="4073" spans="2:4" x14ac:dyDescent="0.3">
      <c r="B4073" s="75">
        <v>-2.2976912120000001</v>
      </c>
      <c r="C4073" s="75">
        <v>-2.0848701730000001</v>
      </c>
      <c r="D4073" s="75">
        <v>-2.3192000589999999</v>
      </c>
    </row>
    <row r="4074" spans="2:4" x14ac:dyDescent="0.3">
      <c r="B4074" s="75">
        <v>-0.72519323300000005</v>
      </c>
      <c r="C4074" s="75">
        <v>-2.852034567</v>
      </c>
      <c r="D4074" s="75">
        <v>1.2245672249999999</v>
      </c>
    </row>
    <row r="4075" spans="2:4" x14ac:dyDescent="0.3">
      <c r="B4075" s="75">
        <v>5.2814092380000002</v>
      </c>
      <c r="C4075" s="75">
        <v>2.8609201990000002</v>
      </c>
      <c r="D4075" s="75">
        <v>-3.275124071</v>
      </c>
    </row>
    <row r="4076" spans="2:4" x14ac:dyDescent="0.3">
      <c r="B4076" s="75">
        <v>-5.2700493929999999</v>
      </c>
      <c r="C4076" s="75">
        <v>-4.3083198569999999</v>
      </c>
      <c r="D4076" s="75">
        <v>2.4467959690000001</v>
      </c>
    </row>
    <row r="4077" spans="2:4" x14ac:dyDescent="0.3">
      <c r="B4077" s="75">
        <v>1.018113088</v>
      </c>
      <c r="C4077" s="75">
        <v>3.9765655230000001</v>
      </c>
      <c r="D4077" s="75">
        <v>0.74252999200000003</v>
      </c>
    </row>
    <row r="4078" spans="2:4" x14ac:dyDescent="0.3">
      <c r="B4078" s="75">
        <v>-2.1284255270000001</v>
      </c>
      <c r="C4078" s="75">
        <v>-2.477412562</v>
      </c>
      <c r="D4078" s="75">
        <v>1.2605099870000001</v>
      </c>
    </row>
    <row r="4079" spans="2:4" x14ac:dyDescent="0.3">
      <c r="B4079" s="75">
        <v>4.8593469530000002</v>
      </c>
      <c r="C4079" s="75">
        <v>2.3675516999999999</v>
      </c>
      <c r="D4079" s="75">
        <v>-1.2347710220000001</v>
      </c>
    </row>
    <row r="4080" spans="2:4" x14ac:dyDescent="0.3">
      <c r="B4080" s="75">
        <v>2.7536363210000001</v>
      </c>
      <c r="C4080" s="75">
        <v>5.9944214139999996</v>
      </c>
      <c r="D4080" s="75">
        <v>0.68065008699999996</v>
      </c>
    </row>
    <row r="4081" spans="2:4" x14ac:dyDescent="0.3">
      <c r="B4081" s="75">
        <v>0.65481864300000003</v>
      </c>
      <c r="C4081" s="75">
        <v>0.784724808</v>
      </c>
      <c r="D4081" s="75">
        <v>-0.69514101500000003</v>
      </c>
    </row>
    <row r="4082" spans="2:4" x14ac:dyDescent="0.3">
      <c r="B4082" s="75">
        <v>1.2583778430000001</v>
      </c>
      <c r="C4082" s="75">
        <v>3.7541461100000002</v>
      </c>
      <c r="D4082" s="75">
        <v>-0.723191853</v>
      </c>
    </row>
    <row r="4083" spans="2:4" x14ac:dyDescent="0.3">
      <c r="B4083" s="75">
        <v>-1.436131244</v>
      </c>
      <c r="C4083" s="75">
        <v>-0.247880879</v>
      </c>
      <c r="D4083" s="75">
        <v>1.038000217</v>
      </c>
    </row>
    <row r="4084" spans="2:4" x14ac:dyDescent="0.3">
      <c r="B4084" s="75">
        <v>-0.96816302700000001</v>
      </c>
      <c r="C4084" s="75">
        <v>2.4585183640000001</v>
      </c>
      <c r="D4084" s="75">
        <v>1.978096254</v>
      </c>
    </row>
    <row r="4085" spans="2:4" x14ac:dyDescent="0.3">
      <c r="B4085" s="75">
        <v>-4.7676715290000002</v>
      </c>
      <c r="C4085" s="75">
        <v>1.8846965899999999</v>
      </c>
      <c r="D4085" s="75">
        <v>5.5583144640000004</v>
      </c>
    </row>
    <row r="4086" spans="2:4" x14ac:dyDescent="0.3">
      <c r="B4086" s="75">
        <v>6.5914169769999997</v>
      </c>
      <c r="C4086" s="75">
        <v>2.855684433</v>
      </c>
      <c r="D4086" s="75">
        <v>-4.1209424429999997</v>
      </c>
    </row>
    <row r="4087" spans="2:4" x14ac:dyDescent="0.3">
      <c r="B4087" s="75">
        <v>-1.6005322369999999</v>
      </c>
      <c r="C4087" s="75">
        <v>-1.16853542</v>
      </c>
      <c r="D4087" s="75">
        <v>2.4831062639999999</v>
      </c>
    </row>
    <row r="4088" spans="2:4" x14ac:dyDescent="0.3">
      <c r="B4088" s="75">
        <v>-0.286419541</v>
      </c>
      <c r="C4088" s="75">
        <v>-2.128509786</v>
      </c>
      <c r="D4088" s="75">
        <v>-2.3602878970000001</v>
      </c>
    </row>
    <row r="4089" spans="2:4" x14ac:dyDescent="0.3">
      <c r="B4089" s="75">
        <v>4.0312108579999997</v>
      </c>
      <c r="C4089" s="75">
        <v>3.3970208409999998</v>
      </c>
      <c r="D4089" s="75">
        <v>-1.2502358309999999</v>
      </c>
    </row>
    <row r="4090" spans="2:4" x14ac:dyDescent="0.3">
      <c r="B4090" s="75">
        <v>-4.3373618069999997</v>
      </c>
      <c r="C4090" s="75">
        <v>0.80898792200000003</v>
      </c>
      <c r="D4090" s="75">
        <v>2.8051313470000001</v>
      </c>
    </row>
    <row r="4091" spans="2:4" x14ac:dyDescent="0.3">
      <c r="B4091" s="75">
        <v>-1.259732461</v>
      </c>
      <c r="C4091" s="75">
        <v>0.31002342999999999</v>
      </c>
      <c r="D4091" s="75">
        <v>-1.225006153</v>
      </c>
    </row>
    <row r="4092" spans="2:4" x14ac:dyDescent="0.3">
      <c r="B4092" s="75">
        <v>-0.86977671899999998</v>
      </c>
      <c r="C4092" s="75">
        <v>-1.2402074919999999</v>
      </c>
      <c r="D4092" s="75">
        <v>2.6921004320000002</v>
      </c>
    </row>
    <row r="4093" spans="2:4" x14ac:dyDescent="0.3">
      <c r="B4093" s="75">
        <v>-3.1365159189999998</v>
      </c>
      <c r="C4093" s="75">
        <v>-4.6572400930000004</v>
      </c>
      <c r="D4093" s="75">
        <v>-1.671885243</v>
      </c>
    </row>
    <row r="4094" spans="2:4" x14ac:dyDescent="0.3">
      <c r="B4094" s="75">
        <v>-3.926035261</v>
      </c>
      <c r="C4094" s="75">
        <v>-4.8005572819999998</v>
      </c>
      <c r="D4094" s="75">
        <v>1.9916336480000001</v>
      </c>
    </row>
    <row r="4095" spans="2:4" x14ac:dyDescent="0.3">
      <c r="B4095" s="75">
        <v>4.6758932739999999</v>
      </c>
      <c r="C4095" s="75">
        <v>1.922216012</v>
      </c>
      <c r="D4095" s="75">
        <v>-1.547838373</v>
      </c>
    </row>
    <row r="4096" spans="2:4" x14ac:dyDescent="0.3">
      <c r="B4096" s="75">
        <v>-3.4811080510000001</v>
      </c>
      <c r="C4096" s="75">
        <v>0.99056570600000005</v>
      </c>
      <c r="D4096" s="75">
        <v>2.3872679520000002</v>
      </c>
    </row>
    <row r="4097" spans="2:4" x14ac:dyDescent="0.3">
      <c r="B4097" s="75">
        <v>-3.6137402600000001</v>
      </c>
      <c r="C4097" s="75">
        <v>-1.89498313</v>
      </c>
      <c r="D4097" s="75">
        <v>2.5213047880000001</v>
      </c>
    </row>
    <row r="4098" spans="2:4" x14ac:dyDescent="0.3">
      <c r="B4098" s="75">
        <v>2.8606765109999999</v>
      </c>
      <c r="C4098" s="75">
        <v>2.1608698710000001</v>
      </c>
      <c r="D4098" s="75">
        <v>-2.3385147119999998</v>
      </c>
    </row>
    <row r="4099" spans="2:4" x14ac:dyDescent="0.3">
      <c r="B4099" s="75">
        <v>-0.74758031000000003</v>
      </c>
      <c r="C4099" s="75">
        <v>1.653842E-3</v>
      </c>
      <c r="D4099" s="75">
        <v>2.3792893249999998</v>
      </c>
    </row>
    <row r="4100" spans="2:4" x14ac:dyDescent="0.3">
      <c r="B4100" s="75">
        <v>0.71520670399999997</v>
      </c>
      <c r="C4100" s="75">
        <v>1.501410629</v>
      </c>
      <c r="D4100" s="75">
        <v>-1.3275216249999999</v>
      </c>
    </row>
    <row r="4101" spans="2:4" x14ac:dyDescent="0.3">
      <c r="B4101" s="75">
        <v>4.8158154570000002</v>
      </c>
      <c r="C4101" s="75">
        <v>2.8302427469999998</v>
      </c>
      <c r="D4101" s="75">
        <v>-2.8501737700000001</v>
      </c>
    </row>
    <row r="4102" spans="2:4" x14ac:dyDescent="0.3">
      <c r="B4102" s="75">
        <v>-1.324009835</v>
      </c>
      <c r="C4102" s="75">
        <v>1.362878E-2</v>
      </c>
      <c r="D4102" s="75">
        <v>0.78291517700000002</v>
      </c>
    </row>
    <row r="4103" spans="2:4" x14ac:dyDescent="0.3">
      <c r="B4103" s="75">
        <v>3.2550812530000002</v>
      </c>
      <c r="C4103" s="75">
        <v>2.4858866850000001</v>
      </c>
      <c r="D4103" s="75">
        <v>0.89336397700000003</v>
      </c>
    </row>
    <row r="4104" spans="2:4" x14ac:dyDescent="0.3">
      <c r="B4104" s="75">
        <v>3.3048535079999999</v>
      </c>
      <c r="C4104" s="75">
        <v>1.4731664689999999</v>
      </c>
      <c r="D4104" s="75">
        <v>-3.109720281</v>
      </c>
    </row>
    <row r="4105" spans="2:4" x14ac:dyDescent="0.3">
      <c r="B4105" s="75">
        <v>4.7256059739999996</v>
      </c>
      <c r="C4105" s="75">
        <v>6.562266288</v>
      </c>
      <c r="D4105" s="75">
        <v>-0.60283869400000001</v>
      </c>
    </row>
    <row r="4106" spans="2:4" x14ac:dyDescent="0.3">
      <c r="B4106" s="75">
        <v>5.0313550649999996</v>
      </c>
      <c r="C4106" s="75">
        <v>0.44820676799999998</v>
      </c>
      <c r="D4106" s="75">
        <v>-4.3629947140000001</v>
      </c>
    </row>
    <row r="4107" spans="2:4" x14ac:dyDescent="0.3">
      <c r="B4107" s="75">
        <v>0.13855199800000001</v>
      </c>
      <c r="C4107" s="75">
        <v>2.1226868460000001</v>
      </c>
      <c r="D4107" s="75">
        <v>1.729542586</v>
      </c>
    </row>
    <row r="4108" spans="2:4" x14ac:dyDescent="0.3">
      <c r="B4108" s="75">
        <v>-3.7856028099999999</v>
      </c>
      <c r="C4108" s="75">
        <v>-7.4298656259999998</v>
      </c>
      <c r="D4108" s="75">
        <v>-0.24073466800000001</v>
      </c>
    </row>
    <row r="4109" spans="2:4" x14ac:dyDescent="0.3">
      <c r="B4109" s="75">
        <v>-1.2885155800000001</v>
      </c>
      <c r="C4109" s="75">
        <v>-1.9796480359999999</v>
      </c>
      <c r="D4109" s="75">
        <v>1.1969657170000001</v>
      </c>
    </row>
    <row r="4110" spans="2:4" x14ac:dyDescent="0.3">
      <c r="B4110" s="75">
        <v>-7.700776061</v>
      </c>
      <c r="C4110" s="75">
        <v>-6.810486322</v>
      </c>
      <c r="D4110" s="75">
        <v>1.682950175</v>
      </c>
    </row>
    <row r="4111" spans="2:4" x14ac:dyDescent="0.3">
      <c r="B4111" s="75">
        <v>2.1941603390000002</v>
      </c>
      <c r="C4111" s="75">
        <v>3.5143289559999999</v>
      </c>
      <c r="D4111" s="75">
        <v>1.1212590469999999</v>
      </c>
    </row>
    <row r="4112" spans="2:4" x14ac:dyDescent="0.3">
      <c r="B4112" s="75">
        <v>-4.8015005100000003</v>
      </c>
      <c r="C4112" s="75">
        <v>-2.7668493019999998</v>
      </c>
      <c r="D4112" s="75">
        <v>-0.731232518</v>
      </c>
    </row>
    <row r="4113" spans="2:4" x14ac:dyDescent="0.3">
      <c r="B4113" s="75">
        <v>-1.9960704579999999</v>
      </c>
      <c r="C4113" s="75">
        <v>-1.1930899420000001</v>
      </c>
      <c r="D4113" s="75">
        <v>9.1146377000000001E-2</v>
      </c>
    </row>
    <row r="4114" spans="2:4" x14ac:dyDescent="0.3">
      <c r="B4114" s="75">
        <v>-2.1427328920000002</v>
      </c>
      <c r="C4114" s="75">
        <v>-4.3574858980000002</v>
      </c>
      <c r="D4114" s="75">
        <v>-2.5247587870000001</v>
      </c>
    </row>
    <row r="4115" spans="2:4" x14ac:dyDescent="0.3">
      <c r="B4115" s="75">
        <v>-5.6417985719999999</v>
      </c>
      <c r="C4115" s="75">
        <v>-1.1042606559999999</v>
      </c>
      <c r="D4115" s="75">
        <v>5.2850751679999997</v>
      </c>
    </row>
    <row r="4116" spans="2:4" x14ac:dyDescent="0.3">
      <c r="B4116" s="75">
        <v>-2.055386527</v>
      </c>
      <c r="C4116" s="75">
        <v>-2.4063709800000002</v>
      </c>
      <c r="D4116" s="75">
        <v>1.8607380760000001</v>
      </c>
    </row>
    <row r="4117" spans="2:4" x14ac:dyDescent="0.3">
      <c r="B4117" s="75">
        <v>2.5615149640000001</v>
      </c>
      <c r="C4117" s="75">
        <v>5.4754325259999996</v>
      </c>
      <c r="D4117" s="75">
        <v>-1.1063022689999999</v>
      </c>
    </row>
    <row r="4118" spans="2:4" x14ac:dyDescent="0.3">
      <c r="B4118" s="75">
        <v>-4.1278335909999999</v>
      </c>
      <c r="C4118" s="75">
        <v>-3.8044386330000002</v>
      </c>
      <c r="D4118" s="75">
        <v>2.6670610180000001</v>
      </c>
    </row>
    <row r="4119" spans="2:4" x14ac:dyDescent="0.3">
      <c r="B4119" s="75">
        <v>3.525280806</v>
      </c>
      <c r="C4119" s="75">
        <v>-5.1069294000000001E-2</v>
      </c>
      <c r="D4119" s="75">
        <v>-1.5500495969999999</v>
      </c>
    </row>
    <row r="4120" spans="2:4" x14ac:dyDescent="0.3">
      <c r="B4120" s="75">
        <v>-1.045753124</v>
      </c>
      <c r="C4120" s="75">
        <v>2.7030537790000002</v>
      </c>
      <c r="D4120" s="75">
        <v>3.9060374059999998</v>
      </c>
    </row>
    <row r="4121" spans="2:4" x14ac:dyDescent="0.3">
      <c r="B4121" s="75">
        <v>-3.7960359339999998</v>
      </c>
      <c r="C4121" s="75">
        <v>-3.7846623670000001</v>
      </c>
      <c r="D4121" s="75">
        <v>2.460070741</v>
      </c>
    </row>
    <row r="4122" spans="2:4" x14ac:dyDescent="0.3">
      <c r="B4122" s="75">
        <v>2.3583386260000001</v>
      </c>
      <c r="C4122" s="75">
        <v>3.0019267740000002</v>
      </c>
      <c r="D4122" s="75">
        <v>-1.0888710479999999</v>
      </c>
    </row>
    <row r="4123" spans="2:4" x14ac:dyDescent="0.3">
      <c r="B4123" s="75">
        <v>-6.2604258369999997</v>
      </c>
      <c r="C4123" s="75">
        <v>-3.991500507</v>
      </c>
      <c r="D4123" s="75">
        <v>2.547069407</v>
      </c>
    </row>
    <row r="4124" spans="2:4" x14ac:dyDescent="0.3">
      <c r="B4124" s="75">
        <v>-5.3117679679999998</v>
      </c>
      <c r="C4124" s="75">
        <v>-2.728588056</v>
      </c>
      <c r="D4124" s="75">
        <v>2.5827137740000001</v>
      </c>
    </row>
    <row r="4125" spans="2:4" x14ac:dyDescent="0.3">
      <c r="B4125" s="75">
        <v>3.720363045</v>
      </c>
      <c r="C4125" s="75">
        <v>1.5530335179999999</v>
      </c>
      <c r="D4125" s="75">
        <v>-1.5819525809999999</v>
      </c>
    </row>
    <row r="4126" spans="2:4" x14ac:dyDescent="0.3">
      <c r="B4126" s="75">
        <v>-0.42502571099999997</v>
      </c>
      <c r="C4126" s="75">
        <v>2.0328310780000001</v>
      </c>
      <c r="D4126" s="75">
        <v>3.4031517550000001</v>
      </c>
    </row>
    <row r="4127" spans="2:4" x14ac:dyDescent="0.3">
      <c r="B4127" s="75">
        <v>-5.8880899680000001</v>
      </c>
      <c r="C4127" s="75">
        <v>-4.6374195629999999</v>
      </c>
      <c r="D4127" s="75">
        <v>1.1458838790000001</v>
      </c>
    </row>
    <row r="4128" spans="2:4" x14ac:dyDescent="0.3">
      <c r="B4128" s="75">
        <v>-0.30556833700000002</v>
      </c>
      <c r="C4128" s="75">
        <v>2.4574142029999999</v>
      </c>
      <c r="D4128" s="75">
        <v>1.2730681639999999</v>
      </c>
    </row>
    <row r="4129" spans="2:4" x14ac:dyDescent="0.3">
      <c r="B4129" s="75">
        <v>0.50327147699999997</v>
      </c>
      <c r="C4129" s="75">
        <v>1.161860801</v>
      </c>
      <c r="D4129" s="75">
        <v>0.14305836</v>
      </c>
    </row>
    <row r="4130" spans="2:4" x14ac:dyDescent="0.3">
      <c r="B4130" s="75">
        <v>-1.3473404170000001</v>
      </c>
      <c r="C4130" s="75">
        <v>-2.6903970959999999</v>
      </c>
      <c r="D4130" s="75">
        <v>0.86531113599999998</v>
      </c>
    </row>
    <row r="4131" spans="2:4" x14ac:dyDescent="0.3">
      <c r="B4131" s="75">
        <v>2.5380602560000001</v>
      </c>
      <c r="C4131" s="75">
        <v>4.8577872839999996</v>
      </c>
      <c r="D4131" s="75">
        <v>0.952333494</v>
      </c>
    </row>
    <row r="4132" spans="2:4" x14ac:dyDescent="0.3">
      <c r="B4132" s="75">
        <v>3.96112982</v>
      </c>
      <c r="C4132" s="75">
        <v>1.4777091529999999</v>
      </c>
      <c r="D4132" s="75">
        <v>-2.9628342110000001</v>
      </c>
    </row>
    <row r="4133" spans="2:4" x14ac:dyDescent="0.3">
      <c r="B4133" s="75">
        <v>1.7513672140000001</v>
      </c>
      <c r="C4133" s="75">
        <v>1.77769723</v>
      </c>
      <c r="D4133" s="75">
        <v>-0.32697791999999998</v>
      </c>
    </row>
    <row r="4134" spans="2:4" x14ac:dyDescent="0.3">
      <c r="B4134" s="75">
        <v>-3.5791042019999999</v>
      </c>
      <c r="C4134" s="75">
        <v>-4.7722927569999998</v>
      </c>
      <c r="D4134" s="75">
        <v>-1.1796789320000001</v>
      </c>
    </row>
    <row r="4135" spans="2:4" x14ac:dyDescent="0.3">
      <c r="B4135" s="75">
        <v>-2.9797965049999999</v>
      </c>
      <c r="C4135" s="75">
        <v>-1.0703515960000001</v>
      </c>
      <c r="D4135" s="75">
        <v>3.9624092769999999</v>
      </c>
    </row>
    <row r="4136" spans="2:4" x14ac:dyDescent="0.3">
      <c r="B4136" s="75">
        <v>0.58624537899999996</v>
      </c>
      <c r="C4136" s="75">
        <v>2.207744033</v>
      </c>
      <c r="D4136" s="75">
        <v>1.8122084730000001</v>
      </c>
    </row>
    <row r="4137" spans="2:4" x14ac:dyDescent="0.3">
      <c r="B4137" s="75">
        <v>1.079308E-3</v>
      </c>
      <c r="C4137" s="75">
        <v>0.66530751700000001</v>
      </c>
      <c r="D4137" s="75">
        <v>0.13334383699999999</v>
      </c>
    </row>
    <row r="4138" spans="2:4" x14ac:dyDescent="0.3">
      <c r="B4138" s="75">
        <v>1.384627013</v>
      </c>
      <c r="C4138" s="75">
        <v>-2.6736344220000001</v>
      </c>
      <c r="D4138" s="75">
        <v>-4.3177612190000003</v>
      </c>
    </row>
    <row r="4139" spans="2:4" x14ac:dyDescent="0.3">
      <c r="B4139" s="75">
        <v>1.3587729879999999</v>
      </c>
      <c r="C4139" s="75">
        <v>2.919290175</v>
      </c>
      <c r="D4139" s="75">
        <v>-2.0368185099999998</v>
      </c>
    </row>
    <row r="4140" spans="2:4" x14ac:dyDescent="0.3">
      <c r="B4140" s="75">
        <v>-2.0748552290000002</v>
      </c>
      <c r="C4140" s="75">
        <v>-0.33852779799999999</v>
      </c>
      <c r="D4140" s="75">
        <v>3.270176615</v>
      </c>
    </row>
    <row r="4141" spans="2:4" x14ac:dyDescent="0.3">
      <c r="B4141" s="75">
        <v>-1.0700632329999999</v>
      </c>
      <c r="C4141" s="75">
        <v>-1.8387638909999999</v>
      </c>
      <c r="D4141" s="75">
        <v>-0.63329199700000005</v>
      </c>
    </row>
    <row r="4142" spans="2:4" x14ac:dyDescent="0.3">
      <c r="B4142" s="75">
        <v>-0.36254684700000001</v>
      </c>
      <c r="C4142" s="75">
        <v>-1.9539766970000001</v>
      </c>
      <c r="D4142" s="75">
        <v>1.0521425200000001</v>
      </c>
    </row>
    <row r="4143" spans="2:4" x14ac:dyDescent="0.3">
      <c r="B4143" s="75">
        <v>1.5406723019999999</v>
      </c>
      <c r="C4143" s="75">
        <v>-1.85605664</v>
      </c>
      <c r="D4143" s="75">
        <v>-1.425703814</v>
      </c>
    </row>
    <row r="4144" spans="2:4" x14ac:dyDescent="0.3">
      <c r="B4144" s="75">
        <v>-3.1854816829999999</v>
      </c>
      <c r="C4144" s="75">
        <v>-2.0782324590000001</v>
      </c>
      <c r="D4144" s="75">
        <v>2.022259451</v>
      </c>
    </row>
    <row r="4145" spans="2:4" x14ac:dyDescent="0.3">
      <c r="B4145" s="75">
        <v>2.2902456839999998</v>
      </c>
      <c r="C4145" s="75">
        <v>2.1715589319999999</v>
      </c>
      <c r="D4145" s="75">
        <v>-0.86395982599999999</v>
      </c>
    </row>
    <row r="4146" spans="2:4" x14ac:dyDescent="0.3">
      <c r="B4146" s="75">
        <v>-2.1309157810000001</v>
      </c>
      <c r="C4146" s="75">
        <v>-1.086231301</v>
      </c>
      <c r="D4146" s="75">
        <v>2.2484736359999999</v>
      </c>
    </row>
    <row r="4147" spans="2:4" x14ac:dyDescent="0.3">
      <c r="B4147" s="75">
        <v>1.6223194670000001</v>
      </c>
      <c r="C4147" s="75">
        <v>1.942352783</v>
      </c>
      <c r="D4147" s="75">
        <v>-1.0415867459999999</v>
      </c>
    </row>
    <row r="4148" spans="2:4" x14ac:dyDescent="0.3">
      <c r="B4148" s="75">
        <v>0.197818038</v>
      </c>
      <c r="C4148" s="75">
        <v>0.54016392899999999</v>
      </c>
      <c r="D4148" s="75">
        <v>2.522748736</v>
      </c>
    </row>
    <row r="4149" spans="2:4" x14ac:dyDescent="0.3">
      <c r="B4149" s="75">
        <v>-5.2452782009999996</v>
      </c>
      <c r="C4149" s="75">
        <v>0.203454352</v>
      </c>
      <c r="D4149" s="75">
        <v>6.0984937009999998</v>
      </c>
    </row>
    <row r="4150" spans="2:4" x14ac:dyDescent="0.3">
      <c r="B4150" s="75">
        <v>-0.35505266099999999</v>
      </c>
      <c r="C4150" s="75">
        <v>3.4119551829999999</v>
      </c>
      <c r="D4150" s="75">
        <v>0.69004951299999995</v>
      </c>
    </row>
    <row r="4151" spans="2:4" x14ac:dyDescent="0.3">
      <c r="B4151" s="75">
        <v>4.4822986050000004</v>
      </c>
      <c r="C4151" s="75">
        <v>1.8939286470000001</v>
      </c>
      <c r="D4151" s="75">
        <v>-0.44279851799999997</v>
      </c>
    </row>
    <row r="4152" spans="2:4" x14ac:dyDescent="0.3">
      <c r="B4152" s="75">
        <v>-2.7000810679999998</v>
      </c>
      <c r="C4152" s="75">
        <v>2.9445369069999998</v>
      </c>
      <c r="D4152" s="75">
        <v>1.325896661</v>
      </c>
    </row>
    <row r="4153" spans="2:4" x14ac:dyDescent="0.3">
      <c r="B4153" s="75">
        <v>2.79044472</v>
      </c>
      <c r="C4153" s="75">
        <v>2.1457096280000001</v>
      </c>
      <c r="D4153" s="75">
        <v>-1.5700637690000001</v>
      </c>
    </row>
    <row r="4154" spans="2:4" x14ac:dyDescent="0.3">
      <c r="B4154" s="75">
        <v>1.5868568489999999</v>
      </c>
      <c r="C4154" s="75">
        <v>6.6800453180000003</v>
      </c>
      <c r="D4154" s="75">
        <v>3.4543590009999998</v>
      </c>
    </row>
    <row r="4155" spans="2:4" x14ac:dyDescent="0.3">
      <c r="B4155" s="75">
        <v>0.34454867099999997</v>
      </c>
      <c r="C4155" s="75">
        <v>-2.5334243939999999</v>
      </c>
      <c r="D4155" s="75">
        <v>-2.9670891020000001</v>
      </c>
    </row>
    <row r="4156" spans="2:4" x14ac:dyDescent="0.3">
      <c r="B4156" s="75">
        <v>-6.2284495069999997</v>
      </c>
      <c r="C4156" s="75">
        <v>-0.29364969699999999</v>
      </c>
      <c r="D4156" s="75">
        <v>5.1906971320000004</v>
      </c>
    </row>
    <row r="4157" spans="2:4" x14ac:dyDescent="0.3">
      <c r="B4157" s="75">
        <v>0.14768131000000001</v>
      </c>
      <c r="C4157" s="75">
        <v>0.87945415299999996</v>
      </c>
      <c r="D4157" s="75">
        <v>-2.5978304849999998</v>
      </c>
    </row>
    <row r="4158" spans="2:4" x14ac:dyDescent="0.3">
      <c r="B4158" s="75">
        <v>-0.60403210500000004</v>
      </c>
      <c r="C4158" s="75">
        <v>-1.885807628</v>
      </c>
      <c r="D4158" s="75">
        <v>2.1180691559999998</v>
      </c>
    </row>
    <row r="4159" spans="2:4" x14ac:dyDescent="0.3">
      <c r="B4159" s="75">
        <v>-1.506914251</v>
      </c>
      <c r="C4159" s="75">
        <v>-4.5155499819999996</v>
      </c>
      <c r="D4159" s="75">
        <v>-0.20379687799999999</v>
      </c>
    </row>
    <row r="4160" spans="2:4" x14ac:dyDescent="0.3">
      <c r="B4160" s="75">
        <v>3.5438304669999998</v>
      </c>
      <c r="C4160" s="75">
        <v>3.8449568620000001</v>
      </c>
      <c r="D4160" s="75">
        <v>-0.21763016900000001</v>
      </c>
    </row>
    <row r="4161" spans="2:4" x14ac:dyDescent="0.3">
      <c r="B4161" s="75">
        <v>1.946611936</v>
      </c>
      <c r="C4161" s="75">
        <v>-1.7262514769999999</v>
      </c>
      <c r="D4161" s="75">
        <v>2.4949708510000002</v>
      </c>
    </row>
    <row r="4162" spans="2:4" x14ac:dyDescent="0.3">
      <c r="B4162" s="75">
        <v>4.2983332299999999</v>
      </c>
      <c r="C4162" s="75">
        <v>0.88826691400000002</v>
      </c>
      <c r="D4162" s="75">
        <v>-2.4886791970000002</v>
      </c>
    </row>
    <row r="4163" spans="2:4" x14ac:dyDescent="0.3">
      <c r="B4163" s="75">
        <v>1.039084659</v>
      </c>
      <c r="C4163" s="75">
        <v>-0.100959484</v>
      </c>
      <c r="D4163" s="75">
        <v>2.2160932760000001</v>
      </c>
    </row>
    <row r="4164" spans="2:4" x14ac:dyDescent="0.3">
      <c r="B4164" s="75">
        <v>-3.189134497</v>
      </c>
      <c r="C4164" s="75">
        <v>-2.6007532310000001</v>
      </c>
      <c r="D4164" s="75">
        <v>-0.30197206599999998</v>
      </c>
    </row>
    <row r="4165" spans="2:4" x14ac:dyDescent="0.3">
      <c r="B4165" s="75">
        <v>0.39656622000000002</v>
      </c>
      <c r="C4165" s="75">
        <v>1.7322372319999999</v>
      </c>
      <c r="D4165" s="75">
        <v>1.7800454100000001</v>
      </c>
    </row>
    <row r="4166" spans="2:4" x14ac:dyDescent="0.3">
      <c r="B4166" s="75">
        <v>-0.347813235</v>
      </c>
      <c r="C4166" s="75">
        <v>-3.8914413890000001</v>
      </c>
      <c r="D4166" s="75">
        <v>0.24865072399999999</v>
      </c>
    </row>
    <row r="4167" spans="2:4" x14ac:dyDescent="0.3">
      <c r="B4167" s="75">
        <v>-0.34707164200000001</v>
      </c>
      <c r="C4167" s="75">
        <v>-1.560307503</v>
      </c>
      <c r="D4167" s="75">
        <v>-0.61089012099999995</v>
      </c>
    </row>
    <row r="4168" spans="2:4" x14ac:dyDescent="0.3">
      <c r="B4168" s="75">
        <v>3.5484192370000001</v>
      </c>
      <c r="C4168" s="75">
        <v>3.6188344510000001</v>
      </c>
      <c r="D4168" s="75">
        <v>2.234911603</v>
      </c>
    </row>
    <row r="4169" spans="2:4" x14ac:dyDescent="0.3">
      <c r="B4169" s="75">
        <v>6.3044600400000004</v>
      </c>
      <c r="C4169" s="75">
        <v>4.1620265380000001</v>
      </c>
      <c r="D4169" s="75">
        <v>-3.0202293689999999</v>
      </c>
    </row>
    <row r="4170" spans="2:4" x14ac:dyDescent="0.3">
      <c r="B4170" s="75">
        <v>1.3964577760000001</v>
      </c>
      <c r="C4170" s="75">
        <v>-3.332650117</v>
      </c>
      <c r="D4170" s="75">
        <v>-1.3140791519999999</v>
      </c>
    </row>
    <row r="4171" spans="2:4" x14ac:dyDescent="0.3">
      <c r="B4171" s="75">
        <v>-3.680125205</v>
      </c>
      <c r="C4171" s="75">
        <v>-4.8570722999999996</v>
      </c>
      <c r="D4171" s="75">
        <v>-0.51173358300000005</v>
      </c>
    </row>
    <row r="4172" spans="2:4" x14ac:dyDescent="0.3">
      <c r="B4172" s="75">
        <v>-1.6037950830000001</v>
      </c>
      <c r="C4172" s="75">
        <v>-0.69188833999999999</v>
      </c>
      <c r="D4172" s="75">
        <v>-0.44752382099999999</v>
      </c>
    </row>
    <row r="4173" spans="2:4" x14ac:dyDescent="0.3">
      <c r="B4173" s="75">
        <v>0.92862373399999998</v>
      </c>
      <c r="C4173" s="75">
        <v>-3.442667583</v>
      </c>
      <c r="D4173" s="75">
        <v>-3.936360455</v>
      </c>
    </row>
    <row r="4174" spans="2:4" x14ac:dyDescent="0.3">
      <c r="B4174" s="75">
        <v>-3.8963905909999998</v>
      </c>
      <c r="C4174" s="75">
        <v>-5.2853241520000003</v>
      </c>
      <c r="D4174" s="75">
        <v>0.78982620199999998</v>
      </c>
    </row>
    <row r="4175" spans="2:4" x14ac:dyDescent="0.3">
      <c r="B4175" s="75">
        <v>-4.2440515870000004</v>
      </c>
      <c r="C4175" s="75">
        <v>-4.988853196</v>
      </c>
      <c r="D4175" s="75">
        <v>1.742500632</v>
      </c>
    </row>
    <row r="4176" spans="2:4" x14ac:dyDescent="0.3">
      <c r="B4176" s="75">
        <v>2.5966408140000001</v>
      </c>
      <c r="C4176" s="75">
        <v>-0.82050411499999998</v>
      </c>
      <c r="D4176" s="75">
        <v>-5.7209755040000001</v>
      </c>
    </row>
    <row r="4177" spans="2:4" x14ac:dyDescent="0.3">
      <c r="B4177" s="75">
        <v>3.7497079819999999</v>
      </c>
      <c r="C4177" s="75">
        <v>3.4690657119999999</v>
      </c>
      <c r="D4177" s="75">
        <v>0.296095689</v>
      </c>
    </row>
    <row r="4178" spans="2:4" x14ac:dyDescent="0.3">
      <c r="B4178" s="75">
        <v>-2.4282661210000001</v>
      </c>
      <c r="C4178" s="75">
        <v>-2.5975374819999999</v>
      </c>
      <c r="D4178" s="75">
        <v>0.20307499600000001</v>
      </c>
    </row>
    <row r="4179" spans="2:4" x14ac:dyDescent="0.3">
      <c r="B4179" s="75">
        <v>0.103570686</v>
      </c>
      <c r="C4179" s="75">
        <v>1.9917935739999999</v>
      </c>
      <c r="D4179" s="75">
        <v>0.67725533400000004</v>
      </c>
    </row>
    <row r="4180" spans="2:4" x14ac:dyDescent="0.3">
      <c r="B4180" s="75">
        <v>0.67868622099999998</v>
      </c>
      <c r="C4180" s="75">
        <v>4.0908989E-2</v>
      </c>
      <c r="D4180" s="75">
        <v>0.92554783399999996</v>
      </c>
    </row>
    <row r="4181" spans="2:4" x14ac:dyDescent="0.3">
      <c r="B4181" s="75">
        <v>-2.2977245489999998</v>
      </c>
      <c r="C4181" s="75">
        <v>0.37361731599999998</v>
      </c>
      <c r="D4181" s="75">
        <v>-1.103260473</v>
      </c>
    </row>
    <row r="4182" spans="2:4" x14ac:dyDescent="0.3">
      <c r="B4182" s="75">
        <v>-6.6606474799999997</v>
      </c>
      <c r="C4182" s="75">
        <v>-6.1979043880000004</v>
      </c>
      <c r="D4182" s="75">
        <v>0.61003374499999996</v>
      </c>
    </row>
    <row r="4183" spans="2:4" x14ac:dyDescent="0.3">
      <c r="B4183" s="75">
        <v>1.4508816449999999</v>
      </c>
      <c r="C4183" s="75">
        <v>7.2410437200000004</v>
      </c>
      <c r="D4183" s="75">
        <v>3.9105740920000001</v>
      </c>
    </row>
    <row r="4184" spans="2:4" x14ac:dyDescent="0.3">
      <c r="B4184" s="75">
        <v>-1.398822265</v>
      </c>
      <c r="C4184" s="75">
        <v>-8.0943397459999993</v>
      </c>
      <c r="D4184" s="75">
        <v>-1.717679146</v>
      </c>
    </row>
    <row r="4185" spans="2:4" x14ac:dyDescent="0.3">
      <c r="B4185" s="75">
        <v>0.68114635499999998</v>
      </c>
      <c r="C4185" s="75">
        <v>-1.141995506</v>
      </c>
      <c r="D4185" s="75">
        <v>-3.8557693880000001</v>
      </c>
    </row>
    <row r="4186" spans="2:4" x14ac:dyDescent="0.3">
      <c r="B4186" s="75">
        <v>4.8494080789999998</v>
      </c>
      <c r="C4186" s="75">
        <v>0.90663902699999999</v>
      </c>
      <c r="D4186" s="75">
        <v>-2.8714862399999999</v>
      </c>
    </row>
    <row r="4187" spans="2:4" x14ac:dyDescent="0.3">
      <c r="B4187" s="75">
        <v>-3.0935370039999999</v>
      </c>
      <c r="C4187" s="75">
        <v>-0.48898668099999998</v>
      </c>
      <c r="D4187" s="75">
        <v>2.9783048089999999</v>
      </c>
    </row>
    <row r="4188" spans="2:4" x14ac:dyDescent="0.3">
      <c r="B4188" s="75">
        <v>0.33682601600000001</v>
      </c>
      <c r="C4188" s="75">
        <v>3.1099213749999999</v>
      </c>
      <c r="D4188" s="75">
        <v>2.8189688730000002</v>
      </c>
    </row>
    <row r="4189" spans="2:4" x14ac:dyDescent="0.3">
      <c r="B4189" s="75">
        <v>-5.7696659979999998</v>
      </c>
      <c r="C4189" s="75">
        <v>-4.9367818520000002</v>
      </c>
      <c r="D4189" s="75">
        <v>1.536838334</v>
      </c>
    </row>
    <row r="4190" spans="2:4" x14ac:dyDescent="0.3">
      <c r="B4190" s="75">
        <v>-0.91202658800000003</v>
      </c>
      <c r="C4190" s="75">
        <v>-0.53905612300000005</v>
      </c>
      <c r="D4190" s="75">
        <v>0.74949777699999998</v>
      </c>
    </row>
    <row r="4191" spans="2:4" x14ac:dyDescent="0.3">
      <c r="B4191" s="75">
        <v>10.40374396</v>
      </c>
      <c r="C4191" s="75">
        <v>7.7887221789999996</v>
      </c>
      <c r="D4191" s="75">
        <v>-1.6532154990000001</v>
      </c>
    </row>
    <row r="4192" spans="2:4" x14ac:dyDescent="0.3">
      <c r="B4192" s="75">
        <v>-0.75124605600000005</v>
      </c>
      <c r="C4192" s="75">
        <v>-0.95519778399999999</v>
      </c>
      <c r="D4192" s="75">
        <v>-0.55529963999999998</v>
      </c>
    </row>
    <row r="4193" spans="2:4" x14ac:dyDescent="0.3">
      <c r="B4193" s="75">
        <v>2.4813839440000001</v>
      </c>
      <c r="C4193" s="75">
        <v>-3.1152287049999998</v>
      </c>
      <c r="D4193" s="75">
        <v>-3.0377862439999999</v>
      </c>
    </row>
    <row r="4194" spans="2:4" x14ac:dyDescent="0.3">
      <c r="B4194" s="75">
        <v>-2.5311959110000002</v>
      </c>
      <c r="C4194" s="75">
        <v>1.5837785310000001</v>
      </c>
      <c r="D4194" s="75">
        <v>1.3538474629999999</v>
      </c>
    </row>
    <row r="4195" spans="2:4" x14ac:dyDescent="0.3">
      <c r="B4195" s="75">
        <v>-2.0200408219999999</v>
      </c>
      <c r="C4195" s="75">
        <v>-3.3131791910000001</v>
      </c>
      <c r="D4195" s="75">
        <v>1.0922910560000001</v>
      </c>
    </row>
    <row r="4196" spans="2:4" x14ac:dyDescent="0.3">
      <c r="B4196" s="75">
        <v>3.6561817209999998</v>
      </c>
      <c r="C4196" s="75">
        <v>-4.5333237659999996</v>
      </c>
      <c r="D4196" s="75">
        <v>-5.1965372140000001</v>
      </c>
    </row>
    <row r="4197" spans="2:4" x14ac:dyDescent="0.3">
      <c r="B4197" s="75">
        <v>0.143021444</v>
      </c>
      <c r="C4197" s="75">
        <v>-4.8876641220000003</v>
      </c>
      <c r="D4197" s="75">
        <v>-3.211664646</v>
      </c>
    </row>
    <row r="4198" spans="2:4" x14ac:dyDescent="0.3">
      <c r="B4198" s="75">
        <v>3.9175189370000001</v>
      </c>
      <c r="C4198" s="75">
        <v>6.4941221340000004</v>
      </c>
      <c r="D4198" s="75">
        <v>1.5934878990000001</v>
      </c>
    </row>
    <row r="4199" spans="2:4" x14ac:dyDescent="0.3">
      <c r="B4199" s="75">
        <v>0.77220994099999996</v>
      </c>
      <c r="C4199" s="75">
        <v>6.801683E-2</v>
      </c>
      <c r="D4199" s="75">
        <v>1.292804093</v>
      </c>
    </row>
    <row r="4200" spans="2:4" x14ac:dyDescent="0.3">
      <c r="B4200" s="75">
        <v>0.75112859700000001</v>
      </c>
      <c r="C4200" s="75">
        <v>4.1430609629999999</v>
      </c>
      <c r="D4200" s="75">
        <v>-0.69168046999999999</v>
      </c>
    </row>
    <row r="4201" spans="2:4" x14ac:dyDescent="0.3">
      <c r="B4201" s="75">
        <v>1.1189604040000001</v>
      </c>
      <c r="C4201" s="75">
        <v>0.95585077200000002</v>
      </c>
      <c r="D4201" s="75">
        <v>-2.8762120709999999</v>
      </c>
    </row>
    <row r="4202" spans="2:4" x14ac:dyDescent="0.3">
      <c r="B4202" s="75">
        <v>-2.6008925299999999</v>
      </c>
      <c r="C4202" s="75">
        <v>-2.4028461380000001</v>
      </c>
      <c r="D4202" s="75">
        <v>2.1196890210000001</v>
      </c>
    </row>
    <row r="4203" spans="2:4" x14ac:dyDescent="0.3">
      <c r="B4203" s="75">
        <v>-1.921884114</v>
      </c>
      <c r="C4203" s="75">
        <v>0.39259175000000002</v>
      </c>
      <c r="D4203" s="75">
        <v>0.58330708499999995</v>
      </c>
    </row>
    <row r="4204" spans="2:4" x14ac:dyDescent="0.3">
      <c r="B4204" s="75">
        <v>0.84581235799999999</v>
      </c>
      <c r="C4204" s="75">
        <v>-1.209762207</v>
      </c>
      <c r="D4204" s="75">
        <v>-3.4818298699999999</v>
      </c>
    </row>
    <row r="4205" spans="2:4" x14ac:dyDescent="0.3">
      <c r="B4205" s="75">
        <v>0.96402062799999999</v>
      </c>
      <c r="C4205" s="75">
        <v>3.4040004270000002</v>
      </c>
      <c r="D4205" s="75">
        <v>-1.6896993899999999</v>
      </c>
    </row>
    <row r="4206" spans="2:4" x14ac:dyDescent="0.3">
      <c r="B4206" s="75">
        <v>-1.3731799790000001</v>
      </c>
      <c r="C4206" s="75">
        <v>-1.1126843230000001</v>
      </c>
      <c r="D4206" s="75">
        <v>-1.3264940080000001</v>
      </c>
    </row>
    <row r="4207" spans="2:4" x14ac:dyDescent="0.3">
      <c r="B4207" s="75">
        <v>-4.1030812770000002</v>
      </c>
      <c r="C4207" s="75">
        <v>-1.9478404650000001</v>
      </c>
      <c r="D4207" s="75">
        <v>1.0545992689999999</v>
      </c>
    </row>
    <row r="4208" spans="2:4" x14ac:dyDescent="0.3">
      <c r="B4208" s="75">
        <v>-2.6630690960000001</v>
      </c>
      <c r="C4208" s="75">
        <v>-5.0196122909999996</v>
      </c>
      <c r="D4208" s="75">
        <v>-1.2583641640000001</v>
      </c>
    </row>
    <row r="4209" spans="2:4" x14ac:dyDescent="0.3">
      <c r="B4209" s="75">
        <v>1.415753104</v>
      </c>
      <c r="C4209" s="75">
        <v>2.1291975000000001</v>
      </c>
      <c r="D4209" s="75">
        <v>-0.73882411100000001</v>
      </c>
    </row>
    <row r="4210" spans="2:4" x14ac:dyDescent="0.3">
      <c r="B4210" s="75">
        <v>3.369661158</v>
      </c>
      <c r="C4210" s="75">
        <v>1.022902735</v>
      </c>
      <c r="D4210" s="75">
        <v>-1.65335886</v>
      </c>
    </row>
    <row r="4211" spans="2:4" x14ac:dyDescent="0.3">
      <c r="B4211" s="75">
        <v>-1.037361478</v>
      </c>
      <c r="C4211" s="75">
        <v>1.5867157700000001</v>
      </c>
      <c r="D4211" s="75">
        <v>3.5498851409999999</v>
      </c>
    </row>
    <row r="4212" spans="2:4" x14ac:dyDescent="0.3">
      <c r="B4212" s="75">
        <v>2.9618763029999999</v>
      </c>
      <c r="C4212" s="75">
        <v>0.10272851</v>
      </c>
      <c r="D4212" s="75">
        <v>-2.722546307</v>
      </c>
    </row>
    <row r="4213" spans="2:4" x14ac:dyDescent="0.3">
      <c r="B4213" s="75">
        <v>3.3767814230000002</v>
      </c>
      <c r="C4213" s="75">
        <v>-1.2138666360000001</v>
      </c>
      <c r="D4213" s="75">
        <v>-1.439482272</v>
      </c>
    </row>
    <row r="4214" spans="2:4" x14ac:dyDescent="0.3">
      <c r="B4214" s="75">
        <v>-5.5965931060000003</v>
      </c>
      <c r="C4214" s="75">
        <v>-6.5185412700000001</v>
      </c>
      <c r="D4214" s="75">
        <v>1.4424022329999999</v>
      </c>
    </row>
    <row r="4215" spans="2:4" x14ac:dyDescent="0.3">
      <c r="B4215" s="75">
        <v>-4.2838818119999997</v>
      </c>
      <c r="C4215" s="75">
        <v>-1.9450316750000001</v>
      </c>
      <c r="D4215" s="75">
        <v>0.97789531100000004</v>
      </c>
    </row>
    <row r="4216" spans="2:4" x14ac:dyDescent="0.3">
      <c r="B4216" s="75">
        <v>-0.40990851099999998</v>
      </c>
      <c r="C4216" s="75">
        <v>-0.76565991</v>
      </c>
      <c r="D4216" s="75">
        <v>-0.26399853499999998</v>
      </c>
    </row>
    <row r="4217" spans="2:4" x14ac:dyDescent="0.3">
      <c r="B4217" s="75">
        <v>1.4045657439999999</v>
      </c>
      <c r="C4217" s="75">
        <v>-1.0630575280000001</v>
      </c>
      <c r="D4217" s="75">
        <v>-1.691543104</v>
      </c>
    </row>
    <row r="4218" spans="2:4" x14ac:dyDescent="0.3">
      <c r="B4218" s="75">
        <v>0.90901440899999997</v>
      </c>
      <c r="C4218" s="75">
        <v>-1.125383652</v>
      </c>
      <c r="D4218" s="75">
        <v>-1.7418069890000001</v>
      </c>
    </row>
    <row r="4219" spans="2:4" x14ac:dyDescent="0.3">
      <c r="B4219" s="75">
        <v>-1.4652614349999999</v>
      </c>
      <c r="C4219" s="75">
        <v>-5.5429796659999999</v>
      </c>
      <c r="D4219" s="75">
        <v>-1.4491744660000001</v>
      </c>
    </row>
    <row r="4220" spans="2:4" x14ac:dyDescent="0.3">
      <c r="B4220" s="75">
        <v>-3.0003117920000002</v>
      </c>
      <c r="C4220" s="75">
        <v>-1.9389371099999999</v>
      </c>
      <c r="D4220" s="75">
        <v>0.59081737099999998</v>
      </c>
    </row>
    <row r="4221" spans="2:4" x14ac:dyDescent="0.3">
      <c r="B4221" s="75">
        <v>-3.1046429720000002</v>
      </c>
      <c r="C4221" s="75">
        <v>-1.4265891740000001</v>
      </c>
      <c r="D4221" s="75">
        <v>2.1270588780000002</v>
      </c>
    </row>
    <row r="4222" spans="2:4" x14ac:dyDescent="0.3">
      <c r="B4222" s="75">
        <v>-0.71703528000000005</v>
      </c>
      <c r="C4222" s="75">
        <v>-1.3417599950000001</v>
      </c>
      <c r="D4222" s="75">
        <v>-0.42492571800000001</v>
      </c>
    </row>
    <row r="4223" spans="2:4" x14ac:dyDescent="0.3">
      <c r="B4223" s="75">
        <v>-2.5124647999999999E-2</v>
      </c>
      <c r="C4223" s="75">
        <v>2.7578465599999999</v>
      </c>
      <c r="D4223" s="75">
        <v>1.737910793</v>
      </c>
    </row>
    <row r="4224" spans="2:4" x14ac:dyDescent="0.3">
      <c r="B4224" s="75">
        <v>-2.1546793129999999</v>
      </c>
      <c r="C4224" s="75">
        <v>-3.6145780219999999</v>
      </c>
      <c r="D4224" s="75">
        <v>-2.2599626850000001</v>
      </c>
    </row>
    <row r="4225" spans="2:4" x14ac:dyDescent="0.3">
      <c r="B4225" s="75">
        <v>2.6860728E-2</v>
      </c>
      <c r="C4225" s="75">
        <v>0.51135059000000005</v>
      </c>
      <c r="D4225" s="75">
        <v>-1.580338646</v>
      </c>
    </row>
    <row r="4226" spans="2:4" x14ac:dyDescent="0.3">
      <c r="B4226" s="75">
        <v>2.6898195669999998</v>
      </c>
      <c r="C4226" s="75">
        <v>-1.0166759089999999</v>
      </c>
      <c r="D4226" s="75">
        <v>-5.9343250230000004</v>
      </c>
    </row>
    <row r="4227" spans="2:4" x14ac:dyDescent="0.3">
      <c r="B4227" s="75">
        <v>-0.69029165400000003</v>
      </c>
      <c r="C4227" s="75">
        <v>2.6631104379999999</v>
      </c>
      <c r="D4227" s="75">
        <v>3.469162903</v>
      </c>
    </row>
    <row r="4228" spans="2:4" x14ac:dyDescent="0.3">
      <c r="B4228" s="75">
        <v>-1.232036184</v>
      </c>
      <c r="C4228" s="75">
        <v>-1.9190856759999999</v>
      </c>
      <c r="D4228" s="75">
        <v>-1.1909576340000001</v>
      </c>
    </row>
    <row r="4229" spans="2:4" x14ac:dyDescent="0.3">
      <c r="B4229" s="75">
        <v>2.0340810939999998</v>
      </c>
      <c r="C4229" s="75">
        <v>5.3042012700000001</v>
      </c>
      <c r="D4229" s="75">
        <v>1.0203001119999999</v>
      </c>
    </row>
    <row r="4230" spans="2:4" x14ac:dyDescent="0.3">
      <c r="B4230" s="75">
        <v>-0.63138629099999999</v>
      </c>
      <c r="C4230" s="75">
        <v>0.48018622100000002</v>
      </c>
      <c r="D4230" s="75">
        <v>-1.699422174</v>
      </c>
    </row>
    <row r="4231" spans="2:4" x14ac:dyDescent="0.3">
      <c r="B4231" s="75">
        <v>-2.657432354</v>
      </c>
      <c r="C4231" s="75">
        <v>1.617331181</v>
      </c>
      <c r="D4231" s="75">
        <v>1.046973798</v>
      </c>
    </row>
    <row r="4232" spans="2:4" x14ac:dyDescent="0.3">
      <c r="B4232" s="75">
        <v>0.174666972</v>
      </c>
      <c r="C4232" s="75">
        <v>2.7536750209999998</v>
      </c>
      <c r="D4232" s="75">
        <v>0.20362259499999999</v>
      </c>
    </row>
    <row r="4233" spans="2:4" x14ac:dyDescent="0.3">
      <c r="B4233" s="75">
        <v>2.652760888</v>
      </c>
      <c r="C4233" s="75">
        <v>-0.37508818799999999</v>
      </c>
      <c r="D4233" s="75">
        <v>-2.8881995640000002</v>
      </c>
    </row>
    <row r="4234" spans="2:4" x14ac:dyDescent="0.3">
      <c r="B4234" s="75">
        <v>0.98684345100000004</v>
      </c>
      <c r="C4234" s="75">
        <v>4.4212927679999998</v>
      </c>
      <c r="D4234" s="75">
        <v>2.0214607359999999</v>
      </c>
    </row>
    <row r="4235" spans="2:4" x14ac:dyDescent="0.3">
      <c r="B4235" s="75">
        <v>-0.28548199400000002</v>
      </c>
      <c r="C4235" s="75">
        <v>1.2731360030000001</v>
      </c>
      <c r="D4235" s="75">
        <v>-1.430157597</v>
      </c>
    </row>
    <row r="4236" spans="2:4" x14ac:dyDescent="0.3">
      <c r="B4236" s="75">
        <v>0.91267188300000002</v>
      </c>
      <c r="C4236" s="75">
        <v>-0.52798778300000004</v>
      </c>
      <c r="D4236" s="75">
        <v>-1.3444833819999999</v>
      </c>
    </row>
    <row r="4237" spans="2:4" x14ac:dyDescent="0.3">
      <c r="B4237" s="75">
        <v>-1.131651231</v>
      </c>
      <c r="C4237" s="75">
        <v>0.70526283700000003</v>
      </c>
      <c r="D4237" s="75">
        <v>1.966567585</v>
      </c>
    </row>
    <row r="4238" spans="2:4" x14ac:dyDescent="0.3">
      <c r="B4238" s="75">
        <v>-0.28752465300000002</v>
      </c>
      <c r="C4238" s="75">
        <v>-4.5726164310000001</v>
      </c>
      <c r="D4238" s="75">
        <v>-0.54506818199999996</v>
      </c>
    </row>
    <row r="4239" spans="2:4" x14ac:dyDescent="0.3">
      <c r="B4239" s="75">
        <v>-2.0125592860000001</v>
      </c>
      <c r="C4239" s="75">
        <v>2.0786661280000001</v>
      </c>
      <c r="D4239" s="75">
        <v>3.950367527</v>
      </c>
    </row>
    <row r="4240" spans="2:4" x14ac:dyDescent="0.3">
      <c r="B4240" s="75">
        <v>-2.1588322280000001</v>
      </c>
      <c r="C4240" s="75">
        <v>-2.0857918130000002</v>
      </c>
      <c r="D4240" s="75">
        <v>-1.422216905</v>
      </c>
    </row>
    <row r="4241" spans="2:4" x14ac:dyDescent="0.3">
      <c r="B4241" s="75">
        <v>-1.051264551</v>
      </c>
      <c r="C4241" s="75">
        <v>0.12836572600000001</v>
      </c>
      <c r="D4241" s="75">
        <v>1.9226573849999999</v>
      </c>
    </row>
    <row r="4242" spans="2:4" x14ac:dyDescent="0.3">
      <c r="B4242" s="75">
        <v>1.9426852349999999</v>
      </c>
      <c r="C4242" s="75">
        <v>2.2343509830000001</v>
      </c>
      <c r="D4242" s="75">
        <v>-1.0557008489999999</v>
      </c>
    </row>
    <row r="4243" spans="2:4" x14ac:dyDescent="0.3">
      <c r="B4243" s="75">
        <v>1.078126334</v>
      </c>
      <c r="C4243" s="75">
        <v>2.0624264860000001</v>
      </c>
      <c r="D4243" s="75">
        <v>-1.190606386</v>
      </c>
    </row>
    <row r="4244" spans="2:4" x14ac:dyDescent="0.3">
      <c r="B4244" s="75">
        <v>3.9060856140000002</v>
      </c>
      <c r="C4244" s="75">
        <v>0.90251594000000002</v>
      </c>
      <c r="D4244" s="75">
        <v>-5.2826115920000003</v>
      </c>
    </row>
    <row r="4245" spans="2:4" x14ac:dyDescent="0.3">
      <c r="B4245" s="75">
        <v>-0.24103074999999999</v>
      </c>
      <c r="C4245" s="75">
        <v>-0.39713230199999999</v>
      </c>
      <c r="D4245" s="75">
        <v>-3.3176900229999999</v>
      </c>
    </row>
    <row r="4246" spans="2:4" x14ac:dyDescent="0.3">
      <c r="B4246" s="75">
        <v>3.900619292</v>
      </c>
      <c r="C4246" s="75">
        <v>3.5787078829999999</v>
      </c>
      <c r="D4246" s="75">
        <v>-1.7510855869999999</v>
      </c>
    </row>
    <row r="4247" spans="2:4" x14ac:dyDescent="0.3">
      <c r="B4247" s="75">
        <v>1.109947011</v>
      </c>
      <c r="C4247" s="75">
        <v>2.756974703</v>
      </c>
      <c r="D4247" s="75">
        <v>1.522090288</v>
      </c>
    </row>
    <row r="4248" spans="2:4" x14ac:dyDescent="0.3">
      <c r="B4248" s="75">
        <v>-0.53641930199999999</v>
      </c>
      <c r="C4248" s="75">
        <v>-1.957275283</v>
      </c>
      <c r="D4248" s="75">
        <v>-1.998172616</v>
      </c>
    </row>
    <row r="4249" spans="2:4" x14ac:dyDescent="0.3">
      <c r="B4249" s="75">
        <v>-2.555695687</v>
      </c>
      <c r="C4249" s="75">
        <v>-1.9695842219999999</v>
      </c>
      <c r="D4249" s="75">
        <v>4.843956436</v>
      </c>
    </row>
    <row r="4250" spans="2:4" x14ac:dyDescent="0.3">
      <c r="B4250" s="75">
        <v>2.384191076</v>
      </c>
      <c r="C4250" s="75">
        <v>2.8909880530000001</v>
      </c>
      <c r="D4250" s="75">
        <v>-1.22212604</v>
      </c>
    </row>
    <row r="4251" spans="2:4" x14ac:dyDescent="0.3">
      <c r="B4251" s="75">
        <v>-1.901471487</v>
      </c>
      <c r="C4251" s="75">
        <v>0.28191020700000002</v>
      </c>
      <c r="D4251" s="75">
        <v>1.120717033</v>
      </c>
    </row>
    <row r="4252" spans="2:4" x14ac:dyDescent="0.3">
      <c r="B4252" s="75">
        <v>3.0328847969999999</v>
      </c>
      <c r="C4252" s="75">
        <v>1.961947109</v>
      </c>
      <c r="D4252" s="75">
        <v>-2.5278556640000001</v>
      </c>
    </row>
    <row r="4253" spans="2:4" x14ac:dyDescent="0.3">
      <c r="B4253" s="75">
        <v>3.1892110740000001</v>
      </c>
      <c r="C4253" s="75">
        <v>-3.8724134179999998</v>
      </c>
      <c r="D4253" s="75">
        <v>-3.2919878649999998</v>
      </c>
    </row>
    <row r="4254" spans="2:4" x14ac:dyDescent="0.3">
      <c r="B4254" s="75">
        <v>-1.080004196</v>
      </c>
      <c r="C4254" s="75">
        <v>-4.0986340000000003E-2</v>
      </c>
      <c r="D4254" s="75">
        <v>-0.71488663100000005</v>
      </c>
    </row>
    <row r="4255" spans="2:4" x14ac:dyDescent="0.3">
      <c r="B4255" s="75">
        <v>-0.51185230500000001</v>
      </c>
      <c r="C4255" s="75">
        <v>2.8304150639999999</v>
      </c>
      <c r="D4255" s="75">
        <v>-0.177853073</v>
      </c>
    </row>
    <row r="4256" spans="2:4" x14ac:dyDescent="0.3">
      <c r="B4256" s="75">
        <v>2.398151097</v>
      </c>
      <c r="C4256" s="75">
        <v>1.2072966110000001</v>
      </c>
      <c r="D4256" s="75">
        <v>-0.33422882300000001</v>
      </c>
    </row>
    <row r="4257" spans="2:4" x14ac:dyDescent="0.3">
      <c r="B4257" s="75">
        <v>2.0331353939999999</v>
      </c>
      <c r="C4257" s="75">
        <v>2.203674452</v>
      </c>
      <c r="D4257" s="75">
        <v>-1.539466598</v>
      </c>
    </row>
    <row r="4258" spans="2:4" x14ac:dyDescent="0.3">
      <c r="B4258" s="75">
        <v>-3.4066304490000001</v>
      </c>
      <c r="C4258" s="75">
        <v>-2.892362571</v>
      </c>
      <c r="D4258" s="75">
        <v>1.7460108059999999</v>
      </c>
    </row>
    <row r="4259" spans="2:4" x14ac:dyDescent="0.3">
      <c r="B4259" s="75">
        <v>-2.5510260649999998</v>
      </c>
      <c r="C4259" s="75">
        <v>-4.4182976739999997</v>
      </c>
      <c r="D4259" s="75">
        <v>0.68774624799999995</v>
      </c>
    </row>
    <row r="4260" spans="2:4" x14ac:dyDescent="0.3">
      <c r="B4260" s="75">
        <v>-2.5365377439999999</v>
      </c>
      <c r="C4260" s="75">
        <v>0.97363818800000002</v>
      </c>
      <c r="D4260" s="75">
        <v>1.5982513490000001</v>
      </c>
    </row>
    <row r="4261" spans="2:4" x14ac:dyDescent="0.3">
      <c r="B4261" s="75">
        <v>-2.4753652989999999</v>
      </c>
      <c r="C4261" s="75">
        <v>-2.0575324250000002</v>
      </c>
      <c r="D4261" s="75">
        <v>-0.88905854200000001</v>
      </c>
    </row>
    <row r="4262" spans="2:4" x14ac:dyDescent="0.3">
      <c r="B4262" s="75">
        <v>-2.345461201</v>
      </c>
      <c r="C4262" s="75">
        <v>0.37327970900000002</v>
      </c>
      <c r="D4262" s="75">
        <v>4.591435122</v>
      </c>
    </row>
    <row r="4263" spans="2:4" x14ac:dyDescent="0.3">
      <c r="B4263" s="75">
        <v>0.292068561</v>
      </c>
      <c r="C4263" s="75">
        <v>-1.3846861290000001</v>
      </c>
      <c r="D4263" s="75">
        <v>-0.97006051800000004</v>
      </c>
    </row>
    <row r="4264" spans="2:4" x14ac:dyDescent="0.3">
      <c r="B4264" s="75">
        <v>-1.3472043899999999</v>
      </c>
      <c r="C4264" s="75">
        <v>-3.9160460270000002</v>
      </c>
      <c r="D4264" s="75">
        <v>-2.3125708440000001</v>
      </c>
    </row>
    <row r="4265" spans="2:4" x14ac:dyDescent="0.3">
      <c r="B4265" s="75">
        <v>2.0626493410000002</v>
      </c>
      <c r="C4265" s="75">
        <v>-1.9565193789999999</v>
      </c>
      <c r="D4265" s="75">
        <v>-1.2559707259999999</v>
      </c>
    </row>
    <row r="4266" spans="2:4" x14ac:dyDescent="0.3">
      <c r="B4266" s="75">
        <v>-1.2585378220000001</v>
      </c>
      <c r="C4266" s="75">
        <v>0.85166260900000001</v>
      </c>
      <c r="D4266" s="75">
        <v>-0.34450570600000002</v>
      </c>
    </row>
    <row r="4267" spans="2:4" x14ac:dyDescent="0.3">
      <c r="B4267" s="75">
        <v>0.90148432899999997</v>
      </c>
      <c r="C4267" s="75">
        <v>-3.465849221</v>
      </c>
      <c r="D4267" s="75">
        <v>-2.4303286430000002</v>
      </c>
    </row>
    <row r="4268" spans="2:4" x14ac:dyDescent="0.3">
      <c r="B4268" s="75">
        <v>-3.5777115039999998</v>
      </c>
      <c r="C4268" s="75">
        <v>6.3515831999999994E-2</v>
      </c>
      <c r="D4268" s="75">
        <v>3.4881495490000001</v>
      </c>
    </row>
    <row r="4269" spans="2:4" x14ac:dyDescent="0.3">
      <c r="B4269" s="75">
        <v>-0.765127691</v>
      </c>
      <c r="C4269" s="75">
        <v>2.4211802809999998</v>
      </c>
      <c r="D4269" s="75">
        <v>3.7478178070000001</v>
      </c>
    </row>
    <row r="4270" spans="2:4" x14ac:dyDescent="0.3">
      <c r="B4270" s="75">
        <v>0.25894109799999998</v>
      </c>
      <c r="C4270" s="75">
        <v>0.11878182900000001</v>
      </c>
      <c r="D4270" s="75">
        <v>-0.28956746799999999</v>
      </c>
    </row>
    <row r="4271" spans="2:4" x14ac:dyDescent="0.3">
      <c r="B4271" s="75">
        <v>-6.8126594000000003</v>
      </c>
      <c r="C4271" s="75">
        <v>-5.2411450510000002</v>
      </c>
      <c r="D4271" s="75">
        <v>5.1406800600000002</v>
      </c>
    </row>
    <row r="4272" spans="2:4" x14ac:dyDescent="0.3">
      <c r="B4272" s="75">
        <v>-0.64726925499999999</v>
      </c>
      <c r="C4272" s="75">
        <v>-1.7123877350000001</v>
      </c>
      <c r="D4272" s="75">
        <v>-3.032837367</v>
      </c>
    </row>
    <row r="4273" spans="2:4" x14ac:dyDescent="0.3">
      <c r="B4273" s="75">
        <v>-2.9059969140000002</v>
      </c>
      <c r="C4273" s="75">
        <v>-3.7532983049999999</v>
      </c>
      <c r="D4273" s="75">
        <v>-1.0367297259999999</v>
      </c>
    </row>
    <row r="4274" spans="2:4" x14ac:dyDescent="0.3">
      <c r="B4274" s="75">
        <v>-9.9283813920000004</v>
      </c>
      <c r="C4274" s="75">
        <v>-4.2173178189999998</v>
      </c>
      <c r="D4274" s="75">
        <v>3.4438119079999998</v>
      </c>
    </row>
    <row r="4275" spans="2:4" x14ac:dyDescent="0.3">
      <c r="B4275" s="75">
        <v>0.21401937500000001</v>
      </c>
      <c r="C4275" s="75">
        <v>1.4945546999999999</v>
      </c>
      <c r="D4275" s="75">
        <v>3.3335078239999998</v>
      </c>
    </row>
    <row r="4276" spans="2:4" x14ac:dyDescent="0.3">
      <c r="B4276" s="75">
        <v>-1.361962976</v>
      </c>
      <c r="C4276" s="75">
        <v>-9.4693356000000006E-2</v>
      </c>
      <c r="D4276" s="75">
        <v>1.927177709</v>
      </c>
    </row>
    <row r="4277" spans="2:4" x14ac:dyDescent="0.3">
      <c r="B4277" s="75">
        <v>3.0390145180000001</v>
      </c>
      <c r="C4277" s="75">
        <v>0.90589009899999995</v>
      </c>
      <c r="D4277" s="75">
        <v>-1.486722544</v>
      </c>
    </row>
    <row r="4278" spans="2:4" x14ac:dyDescent="0.3">
      <c r="B4278" s="75">
        <v>-1.6424066509999999</v>
      </c>
      <c r="C4278" s="75">
        <v>-5.2970609120000001</v>
      </c>
      <c r="D4278" s="75">
        <v>-1.005935816</v>
      </c>
    </row>
    <row r="4279" spans="2:4" x14ac:dyDescent="0.3">
      <c r="B4279" s="75">
        <v>-1.8914712490000001</v>
      </c>
      <c r="C4279" s="75">
        <v>-1.4709292899999999</v>
      </c>
      <c r="D4279" s="75">
        <v>0.53270181500000002</v>
      </c>
    </row>
    <row r="4280" spans="2:4" x14ac:dyDescent="0.3">
      <c r="B4280" s="75">
        <v>2.1647850420000001</v>
      </c>
      <c r="C4280" s="75">
        <v>0.90906094500000001</v>
      </c>
      <c r="D4280" s="75">
        <v>-5.8506237910000003</v>
      </c>
    </row>
    <row r="4281" spans="2:4" x14ac:dyDescent="0.3">
      <c r="B4281" s="75">
        <v>0.94965863500000003</v>
      </c>
      <c r="C4281" s="75">
        <v>-4.7390032929999997</v>
      </c>
      <c r="D4281" s="75">
        <v>-5.79131866</v>
      </c>
    </row>
    <row r="4282" spans="2:4" x14ac:dyDescent="0.3">
      <c r="B4282" s="75">
        <v>-4.3790911689999996</v>
      </c>
      <c r="C4282" s="75">
        <v>-3.0758006120000001</v>
      </c>
      <c r="D4282" s="75">
        <v>3.123377487</v>
      </c>
    </row>
    <row r="4283" spans="2:4" x14ac:dyDescent="0.3">
      <c r="B4283" s="75">
        <v>-2.6066147399999999</v>
      </c>
      <c r="C4283" s="75">
        <v>-0.72376452700000005</v>
      </c>
      <c r="D4283" s="75">
        <v>2.5100814250000001</v>
      </c>
    </row>
    <row r="4284" spans="2:4" x14ac:dyDescent="0.3">
      <c r="B4284" s="75">
        <v>2.1254608660000001</v>
      </c>
      <c r="C4284" s="75">
        <v>1.0176937690000001</v>
      </c>
      <c r="D4284" s="75">
        <v>-1.333740076</v>
      </c>
    </row>
    <row r="4285" spans="2:4" x14ac:dyDescent="0.3">
      <c r="B4285" s="75">
        <v>-2.6576287330000001</v>
      </c>
      <c r="C4285" s="75">
        <v>0.97975957999999996</v>
      </c>
      <c r="D4285" s="75">
        <v>0.827498552</v>
      </c>
    </row>
    <row r="4286" spans="2:4" x14ac:dyDescent="0.3">
      <c r="B4286" s="75">
        <v>0.82946021299999995</v>
      </c>
      <c r="C4286" s="75">
        <v>-0.416021109</v>
      </c>
      <c r="D4286" s="75">
        <v>-3.9132719279999999</v>
      </c>
    </row>
    <row r="4287" spans="2:4" x14ac:dyDescent="0.3">
      <c r="B4287" s="75">
        <v>-2.7092274089999999</v>
      </c>
      <c r="C4287" s="75">
        <v>1.8359946439999999</v>
      </c>
      <c r="D4287" s="75">
        <v>0.238825709</v>
      </c>
    </row>
    <row r="4288" spans="2:4" x14ac:dyDescent="0.3">
      <c r="B4288" s="75">
        <v>1.826127072</v>
      </c>
      <c r="C4288" s="75">
        <v>-1.4308754E-2</v>
      </c>
      <c r="D4288" s="75">
        <v>-1.0479061540000001</v>
      </c>
    </row>
    <row r="4289" spans="2:4" x14ac:dyDescent="0.3">
      <c r="B4289" s="75">
        <v>-0.72961894599999999</v>
      </c>
      <c r="C4289" s="75">
        <v>3.6143714459999998</v>
      </c>
      <c r="D4289" s="75">
        <v>4.5323835309999998</v>
      </c>
    </row>
    <row r="4290" spans="2:4" x14ac:dyDescent="0.3">
      <c r="B4290" s="75">
        <v>0.38711411800000001</v>
      </c>
      <c r="C4290" s="75">
        <v>0.81181394600000001</v>
      </c>
      <c r="D4290" s="75">
        <v>1.2013656180000001</v>
      </c>
    </row>
    <row r="4291" spans="2:4" x14ac:dyDescent="0.3">
      <c r="B4291" s="75">
        <v>2.3065838209999998</v>
      </c>
      <c r="C4291" s="75">
        <v>1.021799519</v>
      </c>
      <c r="D4291" s="75">
        <v>-0.84903447099999996</v>
      </c>
    </row>
    <row r="4292" spans="2:4" x14ac:dyDescent="0.3">
      <c r="B4292" s="75">
        <v>0.73200443100000001</v>
      </c>
      <c r="C4292" s="75">
        <v>2.8712001869999999</v>
      </c>
      <c r="D4292" s="75">
        <v>-1.063339085</v>
      </c>
    </row>
    <row r="4293" spans="2:4" x14ac:dyDescent="0.3">
      <c r="B4293" s="75">
        <v>-3.1401338430000001</v>
      </c>
      <c r="C4293" s="75">
        <v>-3.099123311</v>
      </c>
      <c r="D4293" s="75">
        <v>-1.5327521310000001</v>
      </c>
    </row>
    <row r="4294" spans="2:4" x14ac:dyDescent="0.3">
      <c r="B4294" s="75">
        <v>3.3630838110000001</v>
      </c>
      <c r="C4294" s="75">
        <v>1.747299876</v>
      </c>
      <c r="D4294" s="75">
        <v>-1.0742694479999999</v>
      </c>
    </row>
    <row r="4295" spans="2:4" x14ac:dyDescent="0.3">
      <c r="B4295" s="75">
        <v>-1.6599626750000001</v>
      </c>
      <c r="C4295" s="75">
        <v>-1.431613359</v>
      </c>
      <c r="D4295" s="75">
        <v>2.1624743749999999</v>
      </c>
    </row>
    <row r="4296" spans="2:4" x14ac:dyDescent="0.3">
      <c r="B4296" s="75">
        <v>-0.96716234899999998</v>
      </c>
      <c r="C4296" s="75">
        <v>-2.578547581</v>
      </c>
      <c r="D4296" s="75">
        <v>0.14473187500000001</v>
      </c>
    </row>
    <row r="4297" spans="2:4" x14ac:dyDescent="0.3">
      <c r="B4297" s="75">
        <v>0.22114319599999999</v>
      </c>
      <c r="C4297" s="75">
        <v>-0.94578101800000003</v>
      </c>
      <c r="D4297" s="75">
        <v>-0.95709832800000005</v>
      </c>
    </row>
    <row r="4298" spans="2:4" x14ac:dyDescent="0.3">
      <c r="B4298" s="75">
        <v>-0.110930315</v>
      </c>
      <c r="C4298" s="75">
        <v>-0.16727721100000001</v>
      </c>
      <c r="D4298" s="75">
        <v>1.269269553</v>
      </c>
    </row>
    <row r="4299" spans="2:4" x14ac:dyDescent="0.3">
      <c r="B4299" s="75">
        <v>1.445110406</v>
      </c>
      <c r="C4299" s="75">
        <v>0.56138418499999998</v>
      </c>
      <c r="D4299" s="75">
        <v>-2.6615614339999998</v>
      </c>
    </row>
    <row r="4300" spans="2:4" x14ac:dyDescent="0.3">
      <c r="B4300" s="75">
        <v>-5.8201326800000004</v>
      </c>
      <c r="C4300" s="75">
        <v>-0.89413761000000003</v>
      </c>
      <c r="D4300" s="75">
        <v>4.8471367829999998</v>
      </c>
    </row>
    <row r="4301" spans="2:4" x14ac:dyDescent="0.3">
      <c r="B4301" s="75">
        <v>7.0484735839999999</v>
      </c>
      <c r="C4301" s="75">
        <v>6.7204887480000002</v>
      </c>
      <c r="D4301" s="75">
        <v>-0.64269283499999996</v>
      </c>
    </row>
    <row r="4302" spans="2:4" x14ac:dyDescent="0.3">
      <c r="B4302" s="75">
        <v>3.4653152999999999</v>
      </c>
      <c r="C4302" s="75">
        <v>4.9642654459999997</v>
      </c>
      <c r="D4302" s="75">
        <v>-1.9535967940000001</v>
      </c>
    </row>
    <row r="4303" spans="2:4" x14ac:dyDescent="0.3">
      <c r="B4303" s="75">
        <v>6.7771336260000004</v>
      </c>
      <c r="C4303" s="75">
        <v>5.7495135050000004</v>
      </c>
      <c r="D4303" s="75">
        <v>-1.0573015109999999</v>
      </c>
    </row>
    <row r="4304" spans="2:4" x14ac:dyDescent="0.3">
      <c r="B4304" s="75">
        <v>4.9178520250000002</v>
      </c>
      <c r="C4304" s="75">
        <v>3.7536599580000001</v>
      </c>
      <c r="D4304" s="75">
        <v>-2.6504559740000002</v>
      </c>
    </row>
    <row r="4305" spans="2:4" x14ac:dyDescent="0.3">
      <c r="B4305" s="75">
        <v>-6.7688580500000004</v>
      </c>
      <c r="C4305" s="75">
        <v>-4.431376953</v>
      </c>
      <c r="D4305" s="75">
        <v>4.6788315469999997</v>
      </c>
    </row>
    <row r="4306" spans="2:4" x14ac:dyDescent="0.3">
      <c r="B4306" s="75">
        <v>-0.72149986799999999</v>
      </c>
      <c r="C4306" s="75">
        <v>1.8717789300000001</v>
      </c>
      <c r="D4306" s="75">
        <v>1.9905800789999999</v>
      </c>
    </row>
    <row r="4307" spans="2:4" x14ac:dyDescent="0.3">
      <c r="B4307" s="75">
        <v>-3.8142594719999998</v>
      </c>
      <c r="C4307" s="75">
        <v>-2.2210520960000002</v>
      </c>
      <c r="D4307" s="75">
        <v>1.0923849029999999</v>
      </c>
    </row>
    <row r="4308" spans="2:4" x14ac:dyDescent="0.3">
      <c r="B4308" s="75">
        <v>-0.42152167200000001</v>
      </c>
      <c r="C4308" s="75">
        <v>0.68980563699999997</v>
      </c>
      <c r="D4308" s="75">
        <v>1.364135568</v>
      </c>
    </row>
    <row r="4309" spans="2:4" x14ac:dyDescent="0.3">
      <c r="B4309" s="75">
        <v>1.762863893</v>
      </c>
      <c r="C4309" s="75">
        <v>0.81053391399999997</v>
      </c>
      <c r="D4309" s="75">
        <v>-1.8887669439999999</v>
      </c>
    </row>
    <row r="4310" spans="2:4" x14ac:dyDescent="0.3">
      <c r="B4310" s="75">
        <v>-0.48759749600000002</v>
      </c>
      <c r="C4310" s="75">
        <v>0.97206737700000001</v>
      </c>
      <c r="D4310" s="75">
        <v>0.49013569899999998</v>
      </c>
    </row>
    <row r="4311" spans="2:4" x14ac:dyDescent="0.3">
      <c r="B4311" s="75">
        <v>-1.625192967</v>
      </c>
      <c r="C4311" s="75">
        <v>-2.4903926850000002</v>
      </c>
      <c r="D4311" s="75">
        <v>0.96772850499999996</v>
      </c>
    </row>
    <row r="4312" spans="2:4" x14ac:dyDescent="0.3">
      <c r="B4312" s="75">
        <v>-6.8488564000000002E-2</v>
      </c>
      <c r="C4312" s="75">
        <v>-2.0572364950000002</v>
      </c>
      <c r="D4312" s="75">
        <v>-2.034035888</v>
      </c>
    </row>
    <row r="4313" spans="2:4" x14ac:dyDescent="0.3">
      <c r="B4313" s="75">
        <v>-3.3642073809999999</v>
      </c>
      <c r="C4313" s="75">
        <v>-1.5309706110000001</v>
      </c>
      <c r="D4313" s="75">
        <v>-0.35870017199999998</v>
      </c>
    </row>
    <row r="4314" spans="2:4" x14ac:dyDescent="0.3">
      <c r="B4314" s="75">
        <v>-0.46336612700000002</v>
      </c>
      <c r="C4314" s="75">
        <v>1.197891603</v>
      </c>
      <c r="D4314" s="75">
        <v>2.8471580759999999</v>
      </c>
    </row>
    <row r="4315" spans="2:4" x14ac:dyDescent="0.3">
      <c r="B4315" s="75">
        <v>2.7213328830000001</v>
      </c>
      <c r="C4315" s="75">
        <v>2.4486636019999999</v>
      </c>
      <c r="D4315" s="75">
        <v>1.4841289289999999</v>
      </c>
    </row>
    <row r="4316" spans="2:4" x14ac:dyDescent="0.3">
      <c r="B4316" s="75">
        <v>-2.8765654450000002</v>
      </c>
      <c r="C4316" s="75">
        <v>-0.59785219999999994</v>
      </c>
      <c r="D4316" s="75">
        <v>-0.455462488</v>
      </c>
    </row>
    <row r="4317" spans="2:4" x14ac:dyDescent="0.3">
      <c r="B4317" s="75">
        <v>-7.2557677549999999</v>
      </c>
      <c r="C4317" s="75">
        <v>-2.607157999</v>
      </c>
      <c r="D4317" s="75">
        <v>7.6100002389999997</v>
      </c>
    </row>
    <row r="4318" spans="2:4" x14ac:dyDescent="0.3">
      <c r="B4318" s="75">
        <v>5.5023145859999998</v>
      </c>
      <c r="C4318" s="75">
        <v>3.8466992260000001</v>
      </c>
      <c r="D4318" s="75">
        <v>-6.7421909910000002</v>
      </c>
    </row>
    <row r="4319" spans="2:4" x14ac:dyDescent="0.3">
      <c r="B4319" s="75">
        <v>4.2891435900000001</v>
      </c>
      <c r="C4319" s="75">
        <v>0.11515815</v>
      </c>
      <c r="D4319" s="75">
        <v>-4.3420923499999997</v>
      </c>
    </row>
    <row r="4320" spans="2:4" x14ac:dyDescent="0.3">
      <c r="B4320" s="75">
        <v>-6.8261714000000001E-2</v>
      </c>
      <c r="C4320" s="75">
        <v>-4.1462512880000002</v>
      </c>
      <c r="D4320" s="75">
        <v>1.3942302719999999</v>
      </c>
    </row>
    <row r="4321" spans="2:4" x14ac:dyDescent="0.3">
      <c r="B4321" s="75">
        <v>3.7505628180000001</v>
      </c>
      <c r="C4321" s="75">
        <v>3.0931616759999998</v>
      </c>
      <c r="D4321" s="75">
        <v>-1.311934932</v>
      </c>
    </row>
    <row r="4322" spans="2:4" x14ac:dyDescent="0.3">
      <c r="B4322" s="75">
        <v>-0.48365920600000001</v>
      </c>
      <c r="C4322" s="75">
        <v>3.8130193E-2</v>
      </c>
      <c r="D4322" s="75">
        <v>-1.960347689</v>
      </c>
    </row>
    <row r="4323" spans="2:4" x14ac:dyDescent="0.3">
      <c r="B4323" s="75">
        <v>3.1947499650000002</v>
      </c>
      <c r="C4323" s="75">
        <v>3.65151241</v>
      </c>
      <c r="D4323" s="75">
        <v>-5.8707816000000003E-2</v>
      </c>
    </row>
    <row r="4324" spans="2:4" x14ac:dyDescent="0.3">
      <c r="B4324" s="75">
        <v>4.7822878529999997</v>
      </c>
      <c r="C4324" s="75">
        <v>6.6062227919999996</v>
      </c>
      <c r="D4324" s="75">
        <v>-2.1135997149999999</v>
      </c>
    </row>
    <row r="4325" spans="2:4" x14ac:dyDescent="0.3">
      <c r="B4325" s="75">
        <v>-1.3262329150000001</v>
      </c>
      <c r="C4325" s="75">
        <v>-4.1222462880000004</v>
      </c>
      <c r="D4325" s="75">
        <v>-1.693596366</v>
      </c>
    </row>
    <row r="4326" spans="2:4" x14ac:dyDescent="0.3">
      <c r="B4326" s="75">
        <v>0.39012480700000002</v>
      </c>
      <c r="C4326" s="75">
        <v>2.2330481230000001</v>
      </c>
      <c r="D4326" s="75">
        <v>-1.7405787020000001</v>
      </c>
    </row>
    <row r="4327" spans="2:4" x14ac:dyDescent="0.3">
      <c r="B4327" s="75">
        <v>-0.43029936499999999</v>
      </c>
      <c r="C4327" s="75">
        <v>-4.5950698330000002</v>
      </c>
      <c r="D4327" s="75">
        <v>-2.6266299879999999</v>
      </c>
    </row>
    <row r="4328" spans="2:4" x14ac:dyDescent="0.3">
      <c r="B4328" s="75">
        <v>-3.9051571909999998</v>
      </c>
      <c r="C4328" s="75">
        <v>-0.712940923</v>
      </c>
      <c r="D4328" s="75">
        <v>-0.16838699300000001</v>
      </c>
    </row>
    <row r="4329" spans="2:4" x14ac:dyDescent="0.3">
      <c r="B4329" s="75">
        <v>1.00322347</v>
      </c>
      <c r="C4329" s="75">
        <v>-1.630312</v>
      </c>
      <c r="D4329" s="75">
        <v>-8.8473489000000002E-2</v>
      </c>
    </row>
    <row r="4330" spans="2:4" x14ac:dyDescent="0.3">
      <c r="B4330" s="75">
        <v>0.25524229500000001</v>
      </c>
      <c r="C4330" s="75">
        <v>1.095440526</v>
      </c>
      <c r="D4330" s="75">
        <v>-0.141379264</v>
      </c>
    </row>
    <row r="4331" spans="2:4" x14ac:dyDescent="0.3">
      <c r="B4331" s="75">
        <v>1.564565086</v>
      </c>
      <c r="C4331" s="75">
        <v>2.3531159559999999</v>
      </c>
      <c r="D4331" s="75">
        <v>0.18416729500000001</v>
      </c>
    </row>
    <row r="4332" spans="2:4" x14ac:dyDescent="0.3">
      <c r="B4332" s="75">
        <v>-3.8535582490000002</v>
      </c>
      <c r="C4332" s="75">
        <v>-2.4274592840000002</v>
      </c>
      <c r="D4332" s="75">
        <v>0.69972261899999999</v>
      </c>
    </row>
    <row r="4333" spans="2:4" x14ac:dyDescent="0.3">
      <c r="B4333" s="75">
        <v>4.6765412460000002</v>
      </c>
      <c r="C4333" s="75">
        <v>6.3626299810000004</v>
      </c>
      <c r="D4333" s="75">
        <v>-2.7244934089999999</v>
      </c>
    </row>
    <row r="4334" spans="2:4" x14ac:dyDescent="0.3">
      <c r="B4334" s="75">
        <v>2.7924944250000001</v>
      </c>
      <c r="C4334" s="75">
        <v>-0.14493857099999999</v>
      </c>
      <c r="D4334" s="75">
        <v>-5.2032293860000003</v>
      </c>
    </row>
    <row r="4335" spans="2:4" x14ac:dyDescent="0.3">
      <c r="B4335" s="75">
        <v>-0.34090270900000003</v>
      </c>
      <c r="C4335" s="75">
        <v>1.6021499939999999</v>
      </c>
      <c r="D4335" s="75">
        <v>-1.272201967</v>
      </c>
    </row>
    <row r="4336" spans="2:4" x14ac:dyDescent="0.3">
      <c r="B4336" s="75">
        <v>3.3982979439999998</v>
      </c>
      <c r="C4336" s="75">
        <v>1.991035407</v>
      </c>
      <c r="D4336" s="75">
        <v>-2.8419448730000001</v>
      </c>
    </row>
    <row r="4337" spans="2:4" x14ac:dyDescent="0.3">
      <c r="B4337" s="75">
        <v>-2.0752287489999999</v>
      </c>
      <c r="C4337" s="75">
        <v>-4.0279601940000003</v>
      </c>
      <c r="D4337" s="75">
        <v>-2.8797690309999999</v>
      </c>
    </row>
    <row r="4338" spans="2:4" x14ac:dyDescent="0.3">
      <c r="B4338" s="75">
        <v>2.571904398</v>
      </c>
      <c r="C4338" s="75">
        <v>4.1140234299999996</v>
      </c>
      <c r="D4338" s="75">
        <v>0.49384786600000002</v>
      </c>
    </row>
    <row r="4339" spans="2:4" x14ac:dyDescent="0.3">
      <c r="B4339" s="75">
        <v>-0.522388992</v>
      </c>
      <c r="C4339" s="75">
        <v>2.364418439</v>
      </c>
      <c r="D4339" s="75">
        <v>1.177779543</v>
      </c>
    </row>
    <row r="4340" spans="2:4" x14ac:dyDescent="0.3">
      <c r="B4340" s="75">
        <v>-3.0032481500000001</v>
      </c>
      <c r="C4340" s="75">
        <v>-5.6919021970000001</v>
      </c>
      <c r="D4340" s="75">
        <v>1.561935061</v>
      </c>
    </row>
    <row r="4341" spans="2:4" x14ac:dyDescent="0.3">
      <c r="B4341" s="75">
        <v>-3.2310388809999999</v>
      </c>
      <c r="C4341" s="75">
        <v>-0.43554469899999998</v>
      </c>
      <c r="D4341" s="75">
        <v>2.984719997</v>
      </c>
    </row>
    <row r="4342" spans="2:4" x14ac:dyDescent="0.3">
      <c r="B4342" s="75">
        <v>-0.40030684700000002</v>
      </c>
      <c r="C4342" s="75">
        <v>-1.032656861</v>
      </c>
      <c r="D4342" s="75">
        <v>-1.2758611580000001</v>
      </c>
    </row>
    <row r="4343" spans="2:4" x14ac:dyDescent="0.3">
      <c r="B4343" s="75">
        <v>-5.3421172109999997</v>
      </c>
      <c r="C4343" s="75">
        <v>-0.97527844500000005</v>
      </c>
      <c r="D4343" s="75">
        <v>5.6311882459999998</v>
      </c>
    </row>
    <row r="4344" spans="2:4" x14ac:dyDescent="0.3">
      <c r="B4344" s="75">
        <v>2.016498592</v>
      </c>
      <c r="C4344" s="75">
        <v>1.061654705</v>
      </c>
      <c r="D4344" s="75">
        <v>-2.3380246310000001</v>
      </c>
    </row>
    <row r="4345" spans="2:4" x14ac:dyDescent="0.3">
      <c r="B4345" s="75">
        <v>-6.0030204720000002</v>
      </c>
      <c r="C4345" s="75">
        <v>-2.312570547</v>
      </c>
      <c r="D4345" s="75">
        <v>5.4395272889999999</v>
      </c>
    </row>
    <row r="4346" spans="2:4" x14ac:dyDescent="0.3">
      <c r="B4346" s="75">
        <v>-1.4734755669999999</v>
      </c>
      <c r="C4346" s="75">
        <v>-3.5361950420000001</v>
      </c>
      <c r="D4346" s="75">
        <v>2.0792475069999998</v>
      </c>
    </row>
    <row r="4347" spans="2:4" x14ac:dyDescent="0.3">
      <c r="B4347" s="75">
        <v>0.82795350300000004</v>
      </c>
      <c r="C4347" s="75">
        <v>1.170147244</v>
      </c>
      <c r="D4347" s="75">
        <v>-3.4312122600000001</v>
      </c>
    </row>
    <row r="4348" spans="2:4" x14ac:dyDescent="0.3">
      <c r="B4348" s="75">
        <v>-1.885618064</v>
      </c>
      <c r="C4348" s="75">
        <v>-3.424877789</v>
      </c>
      <c r="D4348" s="75">
        <v>0.12393994</v>
      </c>
    </row>
    <row r="4349" spans="2:4" x14ac:dyDescent="0.3">
      <c r="B4349" s="75">
        <v>2.4865505410000002</v>
      </c>
      <c r="C4349" s="75">
        <v>1.461550084</v>
      </c>
      <c r="D4349" s="75">
        <v>-3.0023721980000002</v>
      </c>
    </row>
    <row r="4350" spans="2:4" x14ac:dyDescent="0.3">
      <c r="B4350" s="75">
        <v>2.7516566579999999</v>
      </c>
      <c r="C4350" s="75">
        <v>-0.23060802699999999</v>
      </c>
      <c r="D4350" s="75">
        <v>-2.973844304</v>
      </c>
    </row>
    <row r="4351" spans="2:4" x14ac:dyDescent="0.3">
      <c r="B4351" s="75">
        <v>-2.4273278999999999</v>
      </c>
      <c r="C4351" s="75">
        <v>-4.6190873400000001</v>
      </c>
      <c r="D4351" s="75">
        <v>-0.111622423</v>
      </c>
    </row>
    <row r="4352" spans="2:4" x14ac:dyDescent="0.3">
      <c r="B4352" s="75">
        <v>-3.7511991390000001</v>
      </c>
      <c r="C4352" s="75">
        <v>-1.2063501130000001</v>
      </c>
      <c r="D4352" s="75">
        <v>0.61872544399999996</v>
      </c>
    </row>
    <row r="4353" spans="2:4" x14ac:dyDescent="0.3">
      <c r="B4353" s="75">
        <v>5.3909007610000002</v>
      </c>
      <c r="C4353" s="75">
        <v>4.9753215940000004</v>
      </c>
      <c r="D4353" s="75">
        <v>-1.862373147</v>
      </c>
    </row>
    <row r="4354" spans="2:4" x14ac:dyDescent="0.3">
      <c r="B4354" s="75">
        <v>-4.7432029079999998</v>
      </c>
      <c r="C4354" s="75">
        <v>-4.4715143739999998</v>
      </c>
      <c r="D4354" s="75">
        <v>3.2223023390000001</v>
      </c>
    </row>
    <row r="4355" spans="2:4" x14ac:dyDescent="0.3">
      <c r="B4355" s="75">
        <v>-1.6742437720000001</v>
      </c>
      <c r="C4355" s="75">
        <v>-3.5542997970000001</v>
      </c>
      <c r="D4355" s="75">
        <v>-1.6890728930000001</v>
      </c>
    </row>
    <row r="4356" spans="2:4" x14ac:dyDescent="0.3">
      <c r="B4356" s="75">
        <v>-1.512178011</v>
      </c>
      <c r="C4356" s="75">
        <v>-3.3973730199999999</v>
      </c>
      <c r="D4356" s="75">
        <v>0.61179172400000004</v>
      </c>
    </row>
    <row r="4357" spans="2:4" x14ac:dyDescent="0.3">
      <c r="B4357" s="75">
        <v>-3.1895514450000002</v>
      </c>
      <c r="C4357" s="75">
        <v>-0.129758501</v>
      </c>
      <c r="D4357" s="75">
        <v>2.0203727300000001</v>
      </c>
    </row>
    <row r="4358" spans="2:4" x14ac:dyDescent="0.3">
      <c r="B4358" s="75">
        <v>0.62353561099999999</v>
      </c>
      <c r="C4358" s="75">
        <v>3.4705894339999999</v>
      </c>
      <c r="D4358" s="75">
        <v>2.3639503749999999</v>
      </c>
    </row>
    <row r="4359" spans="2:4" x14ac:dyDescent="0.3">
      <c r="B4359" s="75">
        <v>-3.8088418060000002</v>
      </c>
      <c r="C4359" s="75">
        <v>0.37652343999999999</v>
      </c>
      <c r="D4359" s="75">
        <v>4.0287298509999996</v>
      </c>
    </row>
    <row r="4360" spans="2:4" x14ac:dyDescent="0.3">
      <c r="B4360" s="75">
        <v>-0.80650146499999997</v>
      </c>
      <c r="C4360" s="75">
        <v>-1.3108308</v>
      </c>
      <c r="D4360" s="75">
        <v>0.77889429099999996</v>
      </c>
    </row>
    <row r="4361" spans="2:4" x14ac:dyDescent="0.3">
      <c r="B4361" s="75">
        <v>1.4736312030000001</v>
      </c>
      <c r="C4361" s="75">
        <v>0.73496849200000003</v>
      </c>
      <c r="D4361" s="75">
        <v>-1.9987383839999999</v>
      </c>
    </row>
    <row r="4362" spans="2:4" x14ac:dyDescent="0.3">
      <c r="B4362" s="75">
        <v>1.3414384880000001</v>
      </c>
      <c r="C4362" s="75">
        <v>3.6325057940000001</v>
      </c>
      <c r="D4362" s="75">
        <v>0.24299763599999999</v>
      </c>
    </row>
    <row r="4363" spans="2:4" x14ac:dyDescent="0.3">
      <c r="B4363" s="75">
        <v>0.19244767099999999</v>
      </c>
      <c r="C4363" s="75">
        <v>2.6079646940000001</v>
      </c>
      <c r="D4363" s="75">
        <v>-0.31960325099999998</v>
      </c>
    </row>
    <row r="4364" spans="2:4" x14ac:dyDescent="0.3">
      <c r="B4364" s="75">
        <v>-1.5221191620000001</v>
      </c>
      <c r="C4364" s="75">
        <v>-1.0621520689999999</v>
      </c>
      <c r="D4364" s="75">
        <v>1.7294335320000001</v>
      </c>
    </row>
    <row r="4365" spans="2:4" x14ac:dyDescent="0.3">
      <c r="B4365" s="75">
        <v>4.9815556780000003</v>
      </c>
      <c r="C4365" s="75">
        <v>2.4843719559999999</v>
      </c>
      <c r="D4365" s="75">
        <v>-0.48446709900000001</v>
      </c>
    </row>
    <row r="4366" spans="2:4" x14ac:dyDescent="0.3">
      <c r="B4366" s="75">
        <v>-0.78132299900000002</v>
      </c>
      <c r="C4366" s="75">
        <v>0.99246733399999998</v>
      </c>
      <c r="D4366" s="75">
        <v>0.22750425199999999</v>
      </c>
    </row>
    <row r="4367" spans="2:4" x14ac:dyDescent="0.3">
      <c r="B4367" s="75">
        <v>-4.5746725269999997</v>
      </c>
      <c r="C4367" s="75">
        <v>-1.8243149729999999</v>
      </c>
      <c r="D4367" s="75">
        <v>2.4899870759999998</v>
      </c>
    </row>
    <row r="4368" spans="2:4" x14ac:dyDescent="0.3">
      <c r="B4368" s="75">
        <v>3.8982775799999998</v>
      </c>
      <c r="C4368" s="75">
        <v>2.122926423</v>
      </c>
      <c r="D4368" s="75">
        <v>-5.6376747649999999</v>
      </c>
    </row>
    <row r="4369" spans="2:4" x14ac:dyDescent="0.3">
      <c r="B4369" s="75">
        <v>4.5541782609999997</v>
      </c>
      <c r="C4369" s="75">
        <v>1.3031006300000001</v>
      </c>
      <c r="D4369" s="75">
        <v>-3.5558979150000001</v>
      </c>
    </row>
    <row r="4370" spans="2:4" x14ac:dyDescent="0.3">
      <c r="B4370" s="75">
        <v>2.4677029159999999</v>
      </c>
      <c r="C4370" s="75">
        <v>2.619928356</v>
      </c>
      <c r="D4370" s="75">
        <v>-1.2303550080000001</v>
      </c>
    </row>
    <row r="4371" spans="2:4" x14ac:dyDescent="0.3">
      <c r="B4371" s="75">
        <v>4.9878642000000001E-2</v>
      </c>
      <c r="C4371" s="75">
        <v>-1.5267114239999999</v>
      </c>
      <c r="D4371" s="75">
        <v>-2.2432387820000002</v>
      </c>
    </row>
    <row r="4372" spans="2:4" x14ac:dyDescent="0.3">
      <c r="B4372" s="75">
        <v>1.358081621</v>
      </c>
      <c r="C4372" s="75">
        <v>3.6658884519999999</v>
      </c>
      <c r="D4372" s="75">
        <v>1.334538349</v>
      </c>
    </row>
    <row r="4373" spans="2:4" x14ac:dyDescent="0.3">
      <c r="B4373" s="75">
        <v>2.9914166550000001</v>
      </c>
      <c r="C4373" s="75">
        <v>-0.96626045800000004</v>
      </c>
      <c r="D4373" s="75">
        <v>-3.9693732339999999</v>
      </c>
    </row>
    <row r="4374" spans="2:4" x14ac:dyDescent="0.3">
      <c r="B4374" s="75">
        <v>2.0049517730000002</v>
      </c>
      <c r="C4374" s="75">
        <v>3.5182278999999997E-2</v>
      </c>
      <c r="D4374" s="75">
        <v>-1.388555703</v>
      </c>
    </row>
    <row r="4375" spans="2:4" x14ac:dyDescent="0.3">
      <c r="B4375" s="75">
        <v>-1.66970661</v>
      </c>
      <c r="C4375" s="75">
        <v>-3.579732344</v>
      </c>
      <c r="D4375" s="75">
        <v>-3.216043</v>
      </c>
    </row>
    <row r="4376" spans="2:4" x14ac:dyDescent="0.3">
      <c r="B4376" s="75">
        <v>-1.7287692939999999</v>
      </c>
      <c r="C4376" s="75">
        <v>0.72441052900000003</v>
      </c>
      <c r="D4376" s="75">
        <v>1.4696977490000001</v>
      </c>
    </row>
    <row r="4377" spans="2:4" x14ac:dyDescent="0.3">
      <c r="B4377" s="75">
        <v>0.15226968799999999</v>
      </c>
      <c r="C4377" s="75">
        <v>-1.920985073</v>
      </c>
      <c r="D4377" s="75">
        <v>-4.2257218989999998</v>
      </c>
    </row>
    <row r="4378" spans="2:4" x14ac:dyDescent="0.3">
      <c r="B4378" s="75">
        <v>0.26248508500000001</v>
      </c>
      <c r="C4378" s="75">
        <v>-2.8547789219999999</v>
      </c>
      <c r="D4378" s="75">
        <v>-2.6939137319999999</v>
      </c>
    </row>
    <row r="4379" spans="2:4" x14ac:dyDescent="0.3">
      <c r="B4379" s="75">
        <v>2.5419554089999998</v>
      </c>
      <c r="C4379" s="75">
        <v>0.25698729100000001</v>
      </c>
      <c r="D4379" s="75">
        <v>-0.100749992</v>
      </c>
    </row>
    <row r="4380" spans="2:4" x14ac:dyDescent="0.3">
      <c r="B4380" s="75">
        <v>-0.56189041500000003</v>
      </c>
      <c r="C4380" s="75">
        <v>-4.6170697939999998</v>
      </c>
      <c r="D4380" s="75">
        <v>-2.3438634079999998</v>
      </c>
    </row>
    <row r="4381" spans="2:4" x14ac:dyDescent="0.3">
      <c r="B4381" s="75">
        <v>-8.1800800000000007E-2</v>
      </c>
      <c r="C4381" s="75">
        <v>-1.9594338179999999</v>
      </c>
      <c r="D4381" s="75">
        <v>2.7953407559999999</v>
      </c>
    </row>
    <row r="4382" spans="2:4" x14ac:dyDescent="0.3">
      <c r="B4382" s="75">
        <v>2.2430692410000002</v>
      </c>
      <c r="C4382" s="75">
        <v>-0.47949146999999998</v>
      </c>
      <c r="D4382" s="75">
        <v>-4.1716252640000002</v>
      </c>
    </row>
    <row r="4383" spans="2:4" x14ac:dyDescent="0.3">
      <c r="B4383" s="75">
        <v>6.6373421390000003</v>
      </c>
      <c r="C4383" s="75">
        <v>7.6190932169999996</v>
      </c>
      <c r="D4383" s="75">
        <v>-0.81357670400000004</v>
      </c>
    </row>
    <row r="4384" spans="2:4" x14ac:dyDescent="0.3">
      <c r="B4384" s="75">
        <v>2.0424950059999998</v>
      </c>
      <c r="C4384" s="75">
        <v>0.42737417999999999</v>
      </c>
      <c r="D4384" s="75">
        <v>6.2991409999999998E-2</v>
      </c>
    </row>
    <row r="4385" spans="2:4" x14ac:dyDescent="0.3">
      <c r="B4385" s="75">
        <v>-0.76857958000000004</v>
      </c>
      <c r="C4385" s="75">
        <v>0.139298479</v>
      </c>
      <c r="D4385" s="75">
        <v>6.5499644999999995E-2</v>
      </c>
    </row>
    <row r="4386" spans="2:4" x14ac:dyDescent="0.3">
      <c r="B4386" s="75">
        <v>2.0569886309999998</v>
      </c>
      <c r="C4386" s="75">
        <v>-0.27939234299999999</v>
      </c>
      <c r="D4386" s="75">
        <v>-1.9573421710000001</v>
      </c>
    </row>
    <row r="4387" spans="2:4" x14ac:dyDescent="0.3">
      <c r="B4387" s="75">
        <v>-2.4835728669999999</v>
      </c>
      <c r="C4387" s="75">
        <v>-0.68992420099999996</v>
      </c>
      <c r="D4387" s="75">
        <v>2.3803342120000002</v>
      </c>
    </row>
    <row r="4388" spans="2:4" x14ac:dyDescent="0.3">
      <c r="B4388" s="75">
        <v>-3.2534723990000001</v>
      </c>
      <c r="C4388" s="75">
        <v>0.54367137799999998</v>
      </c>
      <c r="D4388" s="75">
        <v>5.4832567829999999</v>
      </c>
    </row>
    <row r="4389" spans="2:4" x14ac:dyDescent="0.3">
      <c r="B4389" s="75">
        <v>-1.6559105439999999</v>
      </c>
      <c r="C4389" s="75">
        <v>1.178388319</v>
      </c>
      <c r="D4389" s="75">
        <v>0.77235813099999995</v>
      </c>
    </row>
    <row r="4390" spans="2:4" x14ac:dyDescent="0.3">
      <c r="B4390" s="75">
        <v>-1.940698466</v>
      </c>
      <c r="C4390" s="75">
        <v>1.6181585199999999</v>
      </c>
      <c r="D4390" s="75">
        <v>3.870388218</v>
      </c>
    </row>
    <row r="4391" spans="2:4" x14ac:dyDescent="0.3">
      <c r="B4391" s="75">
        <v>3.0758804000000001E-2</v>
      </c>
      <c r="C4391" s="75">
        <v>2.915907426</v>
      </c>
      <c r="D4391" s="75">
        <v>1.4694401459999999</v>
      </c>
    </row>
    <row r="4392" spans="2:4" x14ac:dyDescent="0.3">
      <c r="B4392" s="75">
        <v>-1.624041292</v>
      </c>
      <c r="C4392" s="75">
        <v>-3.4162637760000001</v>
      </c>
      <c r="D4392" s="75">
        <v>-1.461605628</v>
      </c>
    </row>
    <row r="4393" spans="2:4" x14ac:dyDescent="0.3">
      <c r="B4393" s="75">
        <v>-2.8560384060000001</v>
      </c>
      <c r="C4393" s="75">
        <v>-0.70692568300000003</v>
      </c>
      <c r="D4393" s="75">
        <v>-1.9681424679999999</v>
      </c>
    </row>
    <row r="4394" spans="2:4" x14ac:dyDescent="0.3">
      <c r="B4394" s="75">
        <v>4.8447756269999998</v>
      </c>
      <c r="C4394" s="75">
        <v>4.3803648700000002</v>
      </c>
      <c r="D4394" s="75">
        <v>-2.019166952</v>
      </c>
    </row>
    <row r="4395" spans="2:4" x14ac:dyDescent="0.3">
      <c r="B4395" s="75">
        <v>-1.7095595130000001</v>
      </c>
      <c r="C4395" s="75">
        <v>-1.1976510419999999</v>
      </c>
      <c r="D4395" s="75">
        <v>4.3370754999999997E-2</v>
      </c>
    </row>
    <row r="4396" spans="2:4" x14ac:dyDescent="0.3">
      <c r="B4396" s="75">
        <v>2.9072958450000002</v>
      </c>
      <c r="C4396" s="75">
        <v>3.0397201100000002</v>
      </c>
      <c r="D4396" s="75">
        <v>-1.4372685810000001</v>
      </c>
    </row>
    <row r="4397" spans="2:4" x14ac:dyDescent="0.3">
      <c r="B4397" s="75">
        <v>-4.85280427</v>
      </c>
      <c r="C4397" s="75">
        <v>0.26185567399999998</v>
      </c>
      <c r="D4397" s="75">
        <v>3.5043441139999998</v>
      </c>
    </row>
    <row r="4398" spans="2:4" x14ac:dyDescent="0.3">
      <c r="B4398" s="75">
        <v>1.249257724</v>
      </c>
      <c r="C4398" s="75">
        <v>0.62374920199999995</v>
      </c>
      <c r="D4398" s="75">
        <v>-0.49722919100000001</v>
      </c>
    </row>
    <row r="4399" spans="2:4" x14ac:dyDescent="0.3">
      <c r="B4399" s="75">
        <v>-2.3682783970000001</v>
      </c>
      <c r="C4399" s="75">
        <v>-1.238130299</v>
      </c>
      <c r="D4399" s="75">
        <v>3.2516338999999999</v>
      </c>
    </row>
    <row r="4400" spans="2:4" x14ac:dyDescent="0.3">
      <c r="B4400" s="75">
        <v>5.8321164999999997</v>
      </c>
      <c r="C4400" s="75">
        <v>-2.3042672899999999</v>
      </c>
      <c r="D4400" s="75">
        <v>-5.7062268280000001</v>
      </c>
    </row>
    <row r="4401" spans="2:4" x14ac:dyDescent="0.3">
      <c r="B4401" s="75">
        <v>3.2337915989999999</v>
      </c>
      <c r="C4401" s="75">
        <v>0.42134185400000002</v>
      </c>
      <c r="D4401" s="75">
        <v>-3.1876144489999998</v>
      </c>
    </row>
    <row r="4402" spans="2:4" x14ac:dyDescent="0.3">
      <c r="B4402" s="75">
        <v>-4.2404907720000002</v>
      </c>
      <c r="C4402" s="75">
        <v>-3.5139548079999998</v>
      </c>
      <c r="D4402" s="75">
        <v>1.4260610170000001</v>
      </c>
    </row>
    <row r="4403" spans="2:4" x14ac:dyDescent="0.3">
      <c r="B4403" s="75">
        <v>7.1590524259999997</v>
      </c>
      <c r="C4403" s="75">
        <v>2.0907242880000001</v>
      </c>
      <c r="D4403" s="75">
        <v>-6.2777403400000003</v>
      </c>
    </row>
    <row r="4404" spans="2:4" x14ac:dyDescent="0.3">
      <c r="B4404" s="75">
        <v>-3.3124346560000002</v>
      </c>
      <c r="C4404" s="75">
        <v>-3.9408553780000002</v>
      </c>
      <c r="D4404" s="75">
        <v>0.94607994399999995</v>
      </c>
    </row>
    <row r="4405" spans="2:4" x14ac:dyDescent="0.3">
      <c r="B4405" s="75">
        <v>1.8154870110000001</v>
      </c>
      <c r="C4405" s="75">
        <v>5.1619458890000001</v>
      </c>
      <c r="D4405" s="75">
        <v>1.9876725740000001</v>
      </c>
    </row>
    <row r="4406" spans="2:4" x14ac:dyDescent="0.3">
      <c r="B4406" s="75">
        <v>2.1926819430000002</v>
      </c>
      <c r="C4406" s="75">
        <v>3.3249736219999999</v>
      </c>
      <c r="D4406" s="75">
        <v>0.26719111299999998</v>
      </c>
    </row>
    <row r="4407" spans="2:4" x14ac:dyDescent="0.3">
      <c r="B4407" s="75">
        <v>3.7053666230000002</v>
      </c>
      <c r="C4407" s="75">
        <v>4.7006175629999998</v>
      </c>
      <c r="D4407" s="75">
        <v>0.45474324500000002</v>
      </c>
    </row>
    <row r="4408" spans="2:4" x14ac:dyDescent="0.3">
      <c r="B4408" s="75">
        <v>-3.8690169669999999</v>
      </c>
      <c r="C4408" s="75">
        <v>1.3242583779999999</v>
      </c>
      <c r="D4408" s="75">
        <v>2.9457032299999999</v>
      </c>
    </row>
    <row r="4409" spans="2:4" x14ac:dyDescent="0.3">
      <c r="B4409" s="75">
        <v>-2.247073828</v>
      </c>
      <c r="C4409" s="75">
        <v>1.121889052</v>
      </c>
      <c r="D4409" s="75">
        <v>0.69779008399999998</v>
      </c>
    </row>
    <row r="4410" spans="2:4" x14ac:dyDescent="0.3">
      <c r="B4410" s="75">
        <v>-4.2236591969999999</v>
      </c>
      <c r="C4410" s="75">
        <v>-5.2768234400000003</v>
      </c>
      <c r="D4410" s="75">
        <v>0.210936929</v>
      </c>
    </row>
    <row r="4411" spans="2:4" x14ac:dyDescent="0.3">
      <c r="B4411" s="75">
        <v>-1.106332979</v>
      </c>
      <c r="C4411" s="75">
        <v>-1.0858265010000001</v>
      </c>
      <c r="D4411" s="75">
        <v>1.1275263099999999</v>
      </c>
    </row>
    <row r="4412" spans="2:4" x14ac:dyDescent="0.3">
      <c r="B4412" s="75">
        <v>-1.891184022</v>
      </c>
      <c r="C4412" s="75">
        <v>4.9129303780000004</v>
      </c>
      <c r="D4412" s="75">
        <v>4.1991908789999997</v>
      </c>
    </row>
    <row r="4413" spans="2:4" x14ac:dyDescent="0.3">
      <c r="B4413" s="75">
        <v>1.074792054</v>
      </c>
      <c r="C4413" s="75">
        <v>2.0952836380000002</v>
      </c>
      <c r="D4413" s="75">
        <v>-0.51756940399999996</v>
      </c>
    </row>
    <row r="4414" spans="2:4" x14ac:dyDescent="0.3">
      <c r="B4414" s="75">
        <v>2.0524675179999998</v>
      </c>
      <c r="C4414" s="75">
        <v>-0.42463658100000001</v>
      </c>
      <c r="D4414" s="75">
        <v>-0.472310179</v>
      </c>
    </row>
    <row r="4415" spans="2:4" x14ac:dyDescent="0.3">
      <c r="B4415" s="75">
        <v>-0.66832455700000004</v>
      </c>
      <c r="C4415" s="75">
        <v>-0.48031576100000001</v>
      </c>
      <c r="D4415" s="75">
        <v>2.0060505499999999</v>
      </c>
    </row>
    <row r="4416" spans="2:4" x14ac:dyDescent="0.3">
      <c r="B4416" s="75">
        <v>-0.628583318</v>
      </c>
      <c r="C4416" s="75">
        <v>9.9646649999999993E-3</v>
      </c>
      <c r="D4416" s="75">
        <v>3.8810554260000001</v>
      </c>
    </row>
    <row r="4417" spans="2:4" x14ac:dyDescent="0.3">
      <c r="B4417" s="75">
        <v>-0.27532405900000001</v>
      </c>
      <c r="C4417" s="75">
        <v>-0.33454240099999999</v>
      </c>
      <c r="D4417" s="75">
        <v>4.4753994329999998</v>
      </c>
    </row>
    <row r="4418" spans="2:4" x14ac:dyDescent="0.3">
      <c r="B4418" s="75">
        <v>0.40273276800000002</v>
      </c>
      <c r="C4418" s="75">
        <v>1.7847590069999999</v>
      </c>
      <c r="D4418" s="75">
        <v>1.0627459100000001</v>
      </c>
    </row>
    <row r="4419" spans="2:4" x14ac:dyDescent="0.3">
      <c r="B4419" s="75">
        <v>0.69783103400000002</v>
      </c>
      <c r="C4419" s="75">
        <v>5.0522521190000003</v>
      </c>
      <c r="D4419" s="75">
        <v>2.7975736449999999</v>
      </c>
    </row>
    <row r="4420" spans="2:4" x14ac:dyDescent="0.3">
      <c r="B4420" s="75">
        <v>4.2008871149999996</v>
      </c>
      <c r="C4420" s="75">
        <v>2.078713069</v>
      </c>
      <c r="D4420" s="75">
        <v>-5.0044094880000003</v>
      </c>
    </row>
    <row r="4421" spans="2:4" x14ac:dyDescent="0.3">
      <c r="B4421" s="75">
        <v>-0.92880055800000005</v>
      </c>
      <c r="C4421" s="75">
        <v>2.6901924820000001</v>
      </c>
      <c r="D4421" s="75">
        <v>2.0675309049999999</v>
      </c>
    </row>
    <row r="4422" spans="2:4" x14ac:dyDescent="0.3">
      <c r="B4422" s="75">
        <v>-2.0305347029999998</v>
      </c>
      <c r="C4422" s="75">
        <v>-2.913517063</v>
      </c>
      <c r="D4422" s="75">
        <v>2.070570434</v>
      </c>
    </row>
    <row r="4423" spans="2:4" x14ac:dyDescent="0.3">
      <c r="B4423" s="75">
        <v>-6.086555895</v>
      </c>
      <c r="C4423" s="75">
        <v>1.999438007</v>
      </c>
      <c r="D4423" s="75">
        <v>4.3331961000000003</v>
      </c>
    </row>
    <row r="4424" spans="2:4" x14ac:dyDescent="0.3">
      <c r="B4424" s="75">
        <v>-0.62041035700000002</v>
      </c>
      <c r="C4424" s="75">
        <v>-4.7128976849999997</v>
      </c>
      <c r="D4424" s="75">
        <v>-1.9211488720000001</v>
      </c>
    </row>
    <row r="4425" spans="2:4" x14ac:dyDescent="0.3">
      <c r="B4425" s="75">
        <v>6.3488039999999996E-2</v>
      </c>
      <c r="C4425" s="75">
        <v>-0.77170956400000001</v>
      </c>
      <c r="D4425" s="75">
        <v>-0.78673986799999995</v>
      </c>
    </row>
    <row r="4426" spans="2:4" x14ac:dyDescent="0.3">
      <c r="B4426" s="75">
        <v>1.065611506</v>
      </c>
      <c r="C4426" s="75">
        <v>4.5259529399999998</v>
      </c>
      <c r="D4426" s="75">
        <v>-1.789034121</v>
      </c>
    </row>
    <row r="4427" spans="2:4" x14ac:dyDescent="0.3">
      <c r="B4427" s="75">
        <v>-5.105235543</v>
      </c>
      <c r="C4427" s="75">
        <v>-1.8712201070000001</v>
      </c>
      <c r="D4427" s="75">
        <v>4.0348522659999997</v>
      </c>
    </row>
    <row r="4428" spans="2:4" x14ac:dyDescent="0.3">
      <c r="B4428" s="75">
        <v>1.502677901</v>
      </c>
      <c r="C4428" s="75">
        <v>1.540298618</v>
      </c>
      <c r="D4428" s="75">
        <v>-1.2154033609999999</v>
      </c>
    </row>
    <row r="4429" spans="2:4" x14ac:dyDescent="0.3">
      <c r="B4429" s="75">
        <v>-3.7591062289999999</v>
      </c>
      <c r="C4429" s="75">
        <v>-4.6785897999999999E-2</v>
      </c>
      <c r="D4429" s="75">
        <v>1.0609580649999999</v>
      </c>
    </row>
    <row r="4430" spans="2:4" x14ac:dyDescent="0.3">
      <c r="B4430" s="75">
        <v>-5.3977935170000002</v>
      </c>
      <c r="C4430" s="75">
        <v>-1.8305327689999999</v>
      </c>
      <c r="D4430" s="75">
        <v>2.0614604170000002</v>
      </c>
    </row>
    <row r="4431" spans="2:4" x14ac:dyDescent="0.3">
      <c r="B4431" s="75">
        <v>2.052326501</v>
      </c>
      <c r="C4431" s="75">
        <v>4.2888977080000004</v>
      </c>
      <c r="D4431" s="75">
        <v>2.7849052959999998</v>
      </c>
    </row>
    <row r="4432" spans="2:4" x14ac:dyDescent="0.3">
      <c r="B4432" s="75">
        <v>0.708697295</v>
      </c>
      <c r="C4432" s="75">
        <v>0.66777849099999997</v>
      </c>
      <c r="D4432" s="75">
        <v>-0.33062825099999998</v>
      </c>
    </row>
    <row r="4433" spans="2:4" x14ac:dyDescent="0.3">
      <c r="B4433" s="75">
        <v>-0.83960515800000002</v>
      </c>
      <c r="C4433" s="75">
        <v>-1.15337676</v>
      </c>
      <c r="D4433" s="75">
        <v>-6.3025101E-2</v>
      </c>
    </row>
    <row r="4434" spans="2:4" x14ac:dyDescent="0.3">
      <c r="B4434" s="75">
        <v>-3.0273336679999998</v>
      </c>
      <c r="C4434" s="75">
        <v>-5.2320947220000003</v>
      </c>
      <c r="D4434" s="75">
        <v>-1.6190281049999999</v>
      </c>
    </row>
    <row r="4435" spans="2:4" x14ac:dyDescent="0.3">
      <c r="B4435" s="75">
        <v>4.4622849799999997</v>
      </c>
      <c r="C4435" s="75">
        <v>2.494533449</v>
      </c>
      <c r="D4435" s="75">
        <v>-3.3741921779999999</v>
      </c>
    </row>
    <row r="4436" spans="2:4" x14ac:dyDescent="0.3">
      <c r="B4436" s="75">
        <v>-1.5102778809999999</v>
      </c>
      <c r="C4436" s="75">
        <v>4.2737178839999999</v>
      </c>
      <c r="D4436" s="75">
        <v>3.719709704</v>
      </c>
    </row>
    <row r="4437" spans="2:4" x14ac:dyDescent="0.3">
      <c r="B4437" s="75">
        <v>-2.3912398540000002</v>
      </c>
      <c r="C4437" s="75">
        <v>-4.1387568239999997</v>
      </c>
      <c r="D4437" s="75">
        <v>-1.8315495660000001</v>
      </c>
    </row>
    <row r="4438" spans="2:4" x14ac:dyDescent="0.3">
      <c r="B4438" s="75">
        <v>2.2720391179999999</v>
      </c>
      <c r="C4438" s="75">
        <v>2.3699585839999999</v>
      </c>
      <c r="D4438" s="75">
        <v>-0.41407052100000002</v>
      </c>
    </row>
    <row r="4439" spans="2:4" x14ac:dyDescent="0.3">
      <c r="B4439" s="75">
        <v>1.3682896680000001</v>
      </c>
      <c r="C4439" s="75">
        <v>-0.57762712500000002</v>
      </c>
      <c r="D4439" s="75">
        <v>-1.2338715659999999</v>
      </c>
    </row>
    <row r="4440" spans="2:4" x14ac:dyDescent="0.3">
      <c r="B4440" s="75">
        <v>1.9482320580000001</v>
      </c>
      <c r="C4440" s="75">
        <v>-0.99147006800000004</v>
      </c>
      <c r="D4440" s="75">
        <v>-2.8247702719999999</v>
      </c>
    </row>
    <row r="4441" spans="2:4" x14ac:dyDescent="0.3">
      <c r="B4441" s="75">
        <v>-1.7441378700000001</v>
      </c>
      <c r="C4441" s="75">
        <v>-0.26860673099999999</v>
      </c>
      <c r="D4441" s="75">
        <v>-0.25263809700000001</v>
      </c>
    </row>
    <row r="4442" spans="2:4" x14ac:dyDescent="0.3">
      <c r="B4442" s="75">
        <v>5.5929174999999998E-2</v>
      </c>
      <c r="C4442" s="75">
        <v>1.396820977</v>
      </c>
      <c r="D4442" s="75">
        <v>-0.66473570900000001</v>
      </c>
    </row>
    <row r="4443" spans="2:4" x14ac:dyDescent="0.3">
      <c r="B4443" s="75">
        <v>-5.4980673539999998</v>
      </c>
      <c r="C4443" s="75">
        <v>-2.500133876</v>
      </c>
      <c r="D4443" s="75">
        <v>5.8111551419999996</v>
      </c>
    </row>
    <row r="4444" spans="2:4" x14ac:dyDescent="0.3">
      <c r="B4444" s="75">
        <v>5.1845647000000001</v>
      </c>
      <c r="C4444" s="75">
        <v>6.0754759649999999</v>
      </c>
      <c r="D4444" s="75">
        <v>-1.6569931309999999</v>
      </c>
    </row>
    <row r="4445" spans="2:4" x14ac:dyDescent="0.3">
      <c r="B4445" s="75">
        <v>8.6888169719999997</v>
      </c>
      <c r="C4445" s="75">
        <v>8.9788511720000006</v>
      </c>
      <c r="D4445" s="75">
        <v>-2.4860622280000002</v>
      </c>
    </row>
    <row r="4446" spans="2:4" x14ac:dyDescent="0.3">
      <c r="B4446" s="75">
        <v>-2.8383534269999999</v>
      </c>
      <c r="C4446" s="75">
        <v>-6.4822805880000001</v>
      </c>
      <c r="D4446" s="75">
        <v>-2.373288606</v>
      </c>
    </row>
    <row r="4447" spans="2:4" x14ac:dyDescent="0.3">
      <c r="B4447" s="75">
        <v>0.76090904199999998</v>
      </c>
      <c r="C4447" s="75">
        <v>0.28546576800000001</v>
      </c>
      <c r="D4447" s="75">
        <v>3.6019325339999999</v>
      </c>
    </row>
    <row r="4448" spans="2:4" x14ac:dyDescent="0.3">
      <c r="B4448" s="75">
        <v>3.251215588</v>
      </c>
      <c r="C4448" s="75">
        <v>-0.41675262200000002</v>
      </c>
      <c r="D4448" s="75">
        <v>-2.8089661600000002</v>
      </c>
    </row>
    <row r="4449" spans="2:4" x14ac:dyDescent="0.3">
      <c r="B4449" s="75">
        <v>-4.4854263789999997</v>
      </c>
      <c r="C4449" s="75">
        <v>-3.2591513050000001</v>
      </c>
      <c r="D4449" s="75">
        <v>4.281013636</v>
      </c>
    </row>
    <row r="4450" spans="2:4" x14ac:dyDescent="0.3">
      <c r="B4450" s="75">
        <v>-6.4936050009999997</v>
      </c>
      <c r="C4450" s="75">
        <v>-3.752643564</v>
      </c>
      <c r="D4450" s="75">
        <v>0.36952011400000001</v>
      </c>
    </row>
    <row r="4451" spans="2:4" x14ac:dyDescent="0.3">
      <c r="B4451" s="75">
        <v>-1.835690751</v>
      </c>
      <c r="C4451" s="75">
        <v>-0.62905265899999996</v>
      </c>
      <c r="D4451" s="75">
        <v>-0.85056754599999995</v>
      </c>
    </row>
    <row r="4452" spans="2:4" x14ac:dyDescent="0.3">
      <c r="B4452" s="75">
        <v>-2.9330109900000001</v>
      </c>
      <c r="C4452" s="75">
        <v>-2.6055492029999998</v>
      </c>
      <c r="D4452" s="75">
        <v>2.64663235</v>
      </c>
    </row>
    <row r="4453" spans="2:4" x14ac:dyDescent="0.3">
      <c r="B4453" s="75">
        <v>-0.54684733699999999</v>
      </c>
      <c r="C4453" s="75">
        <v>1.5503281680000001</v>
      </c>
      <c r="D4453" s="75">
        <v>1.9172522219999999</v>
      </c>
    </row>
    <row r="4454" spans="2:4" x14ac:dyDescent="0.3">
      <c r="B4454" s="75">
        <v>-2.5892307570000002</v>
      </c>
      <c r="C4454" s="75">
        <v>-2.0233323639999998</v>
      </c>
      <c r="D4454" s="75">
        <v>-0.32026591100000001</v>
      </c>
    </row>
    <row r="4455" spans="2:4" x14ac:dyDescent="0.3">
      <c r="B4455" s="75">
        <v>2.311487654</v>
      </c>
      <c r="C4455" s="75">
        <v>2.8546307400000002</v>
      </c>
      <c r="D4455" s="75">
        <v>-0.814629245</v>
      </c>
    </row>
    <row r="4456" spans="2:4" x14ac:dyDescent="0.3">
      <c r="B4456" s="75">
        <v>-0.41181497500000003</v>
      </c>
      <c r="C4456" s="75">
        <v>-2.5708939119999998</v>
      </c>
      <c r="D4456" s="75">
        <v>0.572000646</v>
      </c>
    </row>
    <row r="4457" spans="2:4" x14ac:dyDescent="0.3">
      <c r="B4457" s="75">
        <v>4.6527369949999997</v>
      </c>
      <c r="C4457" s="75">
        <v>-2.4854311249999999</v>
      </c>
      <c r="D4457" s="75">
        <v>-7.0465338940000004</v>
      </c>
    </row>
    <row r="4458" spans="2:4" x14ac:dyDescent="0.3">
      <c r="B4458" s="75">
        <v>-0.75727957800000001</v>
      </c>
      <c r="C4458" s="75">
        <v>0.991484276</v>
      </c>
      <c r="D4458" s="75">
        <v>0.83819174100000005</v>
      </c>
    </row>
    <row r="4459" spans="2:4" x14ac:dyDescent="0.3">
      <c r="B4459" s="75">
        <v>1.904217488</v>
      </c>
      <c r="C4459" s="75">
        <v>0.59672792500000005</v>
      </c>
      <c r="D4459" s="75">
        <v>-0.332592479</v>
      </c>
    </row>
    <row r="4460" spans="2:4" x14ac:dyDescent="0.3">
      <c r="B4460" s="75">
        <v>-3.6984760200000002</v>
      </c>
      <c r="C4460" s="75">
        <v>-0.92231314200000003</v>
      </c>
      <c r="D4460" s="75">
        <v>2.134723031</v>
      </c>
    </row>
    <row r="4461" spans="2:4" x14ac:dyDescent="0.3">
      <c r="B4461" s="75">
        <v>2.2887808129999998</v>
      </c>
      <c r="C4461" s="75">
        <v>0.37480973400000001</v>
      </c>
      <c r="D4461" s="75">
        <v>0.150733641</v>
      </c>
    </row>
    <row r="4462" spans="2:4" x14ac:dyDescent="0.3">
      <c r="B4462" s="75">
        <v>8.1174127999999998E-2</v>
      </c>
      <c r="C4462" s="75">
        <v>1.6329897149999999</v>
      </c>
      <c r="D4462" s="75">
        <v>2.879222999</v>
      </c>
    </row>
    <row r="4463" spans="2:4" x14ac:dyDescent="0.3">
      <c r="B4463" s="75">
        <v>3.0735791649999999</v>
      </c>
      <c r="C4463" s="75">
        <v>0.88453570400000003</v>
      </c>
      <c r="D4463" s="75">
        <v>-3.0327294820000001</v>
      </c>
    </row>
    <row r="4464" spans="2:4" x14ac:dyDescent="0.3">
      <c r="B4464" s="75">
        <v>-9.5524911000000004E-2</v>
      </c>
      <c r="C4464" s="75">
        <v>1.9770933580000001</v>
      </c>
      <c r="D4464" s="75">
        <v>1.809524146</v>
      </c>
    </row>
    <row r="4465" spans="2:4" x14ac:dyDescent="0.3">
      <c r="B4465" s="75">
        <v>-0.69375028599999999</v>
      </c>
      <c r="C4465" s="75">
        <v>0.96467256400000001</v>
      </c>
      <c r="D4465" s="75">
        <v>1.9225010490000001</v>
      </c>
    </row>
    <row r="4466" spans="2:4" x14ac:dyDescent="0.3">
      <c r="B4466" s="75">
        <v>-4.1715236979999997</v>
      </c>
      <c r="C4466" s="75">
        <v>-2.6042027509999999</v>
      </c>
      <c r="D4466" s="75">
        <v>3.0981675219999998</v>
      </c>
    </row>
    <row r="4467" spans="2:4" x14ac:dyDescent="0.3">
      <c r="B4467" s="75">
        <v>-0.53078157199999998</v>
      </c>
      <c r="C4467" s="75">
        <v>1.391022212</v>
      </c>
      <c r="D4467" s="75">
        <v>0.68700659500000005</v>
      </c>
    </row>
    <row r="4468" spans="2:4" x14ac:dyDescent="0.3">
      <c r="B4468" s="75">
        <v>3.5160087729999998</v>
      </c>
      <c r="C4468" s="75">
        <v>3.3850391370000001</v>
      </c>
      <c r="D4468" s="75">
        <v>0.49877554299999999</v>
      </c>
    </row>
    <row r="4469" spans="2:4" x14ac:dyDescent="0.3">
      <c r="B4469" s="75">
        <v>-1.5416496790000001</v>
      </c>
      <c r="C4469" s="75">
        <v>1.9988914769999999</v>
      </c>
      <c r="D4469" s="75">
        <v>1.285190396</v>
      </c>
    </row>
    <row r="4470" spans="2:4" x14ac:dyDescent="0.3">
      <c r="B4470" s="75">
        <v>-1.97528916</v>
      </c>
      <c r="C4470" s="75">
        <v>1.597589953</v>
      </c>
      <c r="D4470" s="75">
        <v>2.951412028</v>
      </c>
    </row>
    <row r="4471" spans="2:4" x14ac:dyDescent="0.3">
      <c r="B4471" s="75">
        <v>0.57636584400000002</v>
      </c>
      <c r="C4471" s="75">
        <v>3.9977858849999999</v>
      </c>
      <c r="D4471" s="75">
        <v>3.3597210139999998</v>
      </c>
    </row>
    <row r="4472" spans="2:4" x14ac:dyDescent="0.3">
      <c r="B4472" s="75">
        <v>-5.7919146440000002</v>
      </c>
      <c r="C4472" s="75">
        <v>-3.5300927299999998</v>
      </c>
      <c r="D4472" s="75">
        <v>2.887440233</v>
      </c>
    </row>
    <row r="4473" spans="2:4" x14ac:dyDescent="0.3">
      <c r="B4473" s="75">
        <v>-1.93392556</v>
      </c>
      <c r="C4473" s="75">
        <v>-2.8656833150000001</v>
      </c>
      <c r="D4473" s="75">
        <v>-7.5119610000000002E-3</v>
      </c>
    </row>
    <row r="4474" spans="2:4" x14ac:dyDescent="0.3">
      <c r="B4474" s="75">
        <v>2.4921989550000001</v>
      </c>
      <c r="C4474" s="75">
        <v>2.6001861169999998</v>
      </c>
      <c r="D4474" s="75">
        <v>-1.5389825539999999</v>
      </c>
    </row>
    <row r="4475" spans="2:4" x14ac:dyDescent="0.3">
      <c r="B4475" s="75">
        <v>1.2440814140000001</v>
      </c>
      <c r="C4475" s="75">
        <v>-0.177560563</v>
      </c>
      <c r="D4475" s="75">
        <v>-3.2820003959999999</v>
      </c>
    </row>
    <row r="4476" spans="2:4" x14ac:dyDescent="0.3">
      <c r="B4476" s="75">
        <v>2.3146905109999998</v>
      </c>
      <c r="C4476" s="75">
        <v>4.4653995960000001</v>
      </c>
      <c r="D4476" s="75">
        <v>3.4215884920000001</v>
      </c>
    </row>
    <row r="4477" spans="2:4" x14ac:dyDescent="0.3">
      <c r="B4477" s="75">
        <v>-1.195935628</v>
      </c>
      <c r="C4477" s="75">
        <v>-0.391446452</v>
      </c>
      <c r="D4477" s="75">
        <v>1.6456840989999999</v>
      </c>
    </row>
    <row r="4478" spans="2:4" x14ac:dyDescent="0.3">
      <c r="B4478" s="75">
        <v>-0.15459319999999999</v>
      </c>
      <c r="C4478" s="75">
        <v>-3.3107167959999999</v>
      </c>
      <c r="D4478" s="75">
        <v>1.0481058750000001</v>
      </c>
    </row>
    <row r="4479" spans="2:4" x14ac:dyDescent="0.3">
      <c r="B4479" s="75">
        <v>-1.163984321</v>
      </c>
      <c r="C4479" s="75">
        <v>1.29983695</v>
      </c>
      <c r="D4479" s="75">
        <v>1.4887357290000001</v>
      </c>
    </row>
    <row r="4480" spans="2:4" x14ac:dyDescent="0.3">
      <c r="B4480" s="75">
        <v>-2.0631726480000001</v>
      </c>
      <c r="C4480" s="75">
        <v>-4.4682990309999999</v>
      </c>
      <c r="D4480" s="75">
        <v>1.2101300129999999</v>
      </c>
    </row>
    <row r="4481" spans="2:4" x14ac:dyDescent="0.3">
      <c r="B4481" s="75">
        <v>1.6422777609999999</v>
      </c>
      <c r="C4481" s="75">
        <v>-1.0803351050000001</v>
      </c>
      <c r="D4481" s="75">
        <v>-1.422822166</v>
      </c>
    </row>
    <row r="4482" spans="2:4" x14ac:dyDescent="0.3">
      <c r="B4482" s="75">
        <v>-2.63196524</v>
      </c>
      <c r="C4482" s="75">
        <v>-5.1949091169999999</v>
      </c>
      <c r="D4482" s="75">
        <v>2.8556464140000002</v>
      </c>
    </row>
    <row r="4483" spans="2:4" x14ac:dyDescent="0.3">
      <c r="B4483" s="75">
        <v>0.42068372100000001</v>
      </c>
      <c r="C4483" s="75">
        <v>1.2156529739999999</v>
      </c>
      <c r="D4483" s="75">
        <v>-6.6377948000000006E-2</v>
      </c>
    </row>
    <row r="4484" spans="2:4" x14ac:dyDescent="0.3">
      <c r="B4484" s="75">
        <v>-1.5175740179999999</v>
      </c>
      <c r="C4484" s="75">
        <v>0.198101421</v>
      </c>
      <c r="D4484" s="75">
        <v>-1.2755508259999999</v>
      </c>
    </row>
    <row r="4485" spans="2:4" x14ac:dyDescent="0.3">
      <c r="B4485" s="75">
        <v>1.9556526830000001</v>
      </c>
      <c r="C4485" s="75">
        <v>2.9237074029999999</v>
      </c>
      <c r="D4485" s="75">
        <v>-0.99430009900000005</v>
      </c>
    </row>
    <row r="4486" spans="2:4" x14ac:dyDescent="0.3">
      <c r="B4486" s="75">
        <v>6.4482962659999998</v>
      </c>
      <c r="C4486" s="75">
        <v>4.5848410890000002</v>
      </c>
      <c r="D4486" s="75">
        <v>-5.636396585</v>
      </c>
    </row>
    <row r="4487" spans="2:4" x14ac:dyDescent="0.3">
      <c r="B4487" s="75">
        <v>5.2366317980000003</v>
      </c>
      <c r="C4487" s="75">
        <v>3.6058114379999999</v>
      </c>
      <c r="D4487" s="75">
        <v>-1.4232347219999999</v>
      </c>
    </row>
    <row r="4488" spans="2:4" x14ac:dyDescent="0.3">
      <c r="B4488" s="75">
        <v>2.4462138840000001</v>
      </c>
      <c r="C4488" s="75">
        <v>4.1165076100000002</v>
      </c>
      <c r="D4488" s="75">
        <v>1.1808428280000001</v>
      </c>
    </row>
    <row r="4489" spans="2:4" x14ac:dyDescent="0.3">
      <c r="B4489" s="75">
        <v>1.319223313</v>
      </c>
      <c r="C4489" s="75">
        <v>0.95772256700000002</v>
      </c>
      <c r="D4489" s="75">
        <v>0.84033876399999996</v>
      </c>
    </row>
    <row r="4490" spans="2:4" x14ac:dyDescent="0.3">
      <c r="B4490" s="75">
        <v>-1.023840495</v>
      </c>
      <c r="C4490" s="75">
        <v>0.74522479799999997</v>
      </c>
      <c r="D4490" s="75">
        <v>5.7491707590000001</v>
      </c>
    </row>
    <row r="4491" spans="2:4" x14ac:dyDescent="0.3">
      <c r="B4491" s="75">
        <v>1.760915808</v>
      </c>
      <c r="C4491" s="75">
        <v>-1.110220223</v>
      </c>
      <c r="D4491" s="75">
        <v>-3.8981163250000002</v>
      </c>
    </row>
    <row r="4492" spans="2:4" x14ac:dyDescent="0.3">
      <c r="B4492" s="75">
        <v>5.8169157770000002</v>
      </c>
      <c r="C4492" s="75">
        <v>5.0811959959999999</v>
      </c>
      <c r="D4492" s="75">
        <v>-1.0894590120000001</v>
      </c>
    </row>
    <row r="4493" spans="2:4" x14ac:dyDescent="0.3">
      <c r="B4493" s="75">
        <v>1.3324783650000001</v>
      </c>
      <c r="C4493" s="75">
        <v>2.4775421419999999</v>
      </c>
      <c r="D4493" s="75">
        <v>1.3588275030000001</v>
      </c>
    </row>
    <row r="4494" spans="2:4" x14ac:dyDescent="0.3">
      <c r="B4494" s="75">
        <v>-5.8728020619999999</v>
      </c>
      <c r="C4494" s="75">
        <v>-7.0998966680000004</v>
      </c>
      <c r="D4494" s="75">
        <v>1.819813785</v>
      </c>
    </row>
    <row r="4495" spans="2:4" x14ac:dyDescent="0.3">
      <c r="B4495" s="75">
        <v>2.1837800519999999</v>
      </c>
      <c r="C4495" s="75">
        <v>-0.208568265</v>
      </c>
      <c r="D4495" s="75">
        <v>-3.708073486</v>
      </c>
    </row>
    <row r="4496" spans="2:4" x14ac:dyDescent="0.3">
      <c r="B4496" s="75">
        <v>3.6237271870000001</v>
      </c>
      <c r="C4496" s="75">
        <v>1.590989722</v>
      </c>
      <c r="D4496" s="75">
        <v>-0.24480344600000001</v>
      </c>
    </row>
    <row r="4497" spans="2:4" x14ac:dyDescent="0.3">
      <c r="B4497" s="75">
        <v>0.63413268</v>
      </c>
      <c r="C4497" s="75">
        <v>0.98771803000000002</v>
      </c>
      <c r="D4497" s="75">
        <v>-2.1114616549999998</v>
      </c>
    </row>
    <row r="4498" spans="2:4" x14ac:dyDescent="0.3">
      <c r="B4498" s="75">
        <v>-1.244200725</v>
      </c>
      <c r="C4498" s="75">
        <v>3.52794608</v>
      </c>
      <c r="D4498" s="75">
        <v>6.0323843039999998</v>
      </c>
    </row>
    <row r="4499" spans="2:4" x14ac:dyDescent="0.3">
      <c r="B4499" s="75">
        <v>4.5267059219999997</v>
      </c>
      <c r="C4499" s="75">
        <v>1.8375811360000001</v>
      </c>
      <c r="D4499" s="75">
        <v>-5.6307923449999997</v>
      </c>
    </row>
    <row r="4500" spans="2:4" x14ac:dyDescent="0.3">
      <c r="B4500" s="75">
        <v>-2.8697298490000001</v>
      </c>
      <c r="C4500" s="75">
        <v>-5.6174544700000002</v>
      </c>
      <c r="D4500" s="75">
        <v>-1.0533477280000001</v>
      </c>
    </row>
    <row r="4501" spans="2:4" x14ac:dyDescent="0.3">
      <c r="B4501" s="75">
        <v>2.8820208329999999</v>
      </c>
      <c r="C4501" s="75">
        <v>1.2019949000000001</v>
      </c>
      <c r="D4501" s="75">
        <v>-2.3016233220000002</v>
      </c>
    </row>
    <row r="4502" spans="2:4" x14ac:dyDescent="0.3">
      <c r="B4502" s="75">
        <v>1.9712023970000001</v>
      </c>
      <c r="C4502" s="75">
        <v>-1.179097853</v>
      </c>
      <c r="D4502" s="75">
        <v>-1.0220737550000001</v>
      </c>
    </row>
    <row r="4503" spans="2:4" x14ac:dyDescent="0.3">
      <c r="B4503" s="75">
        <v>5.5297305589999999</v>
      </c>
      <c r="C4503" s="75">
        <v>2.014286078</v>
      </c>
      <c r="D4503" s="75">
        <v>-3.8264157060000001</v>
      </c>
    </row>
    <row r="4504" spans="2:4" x14ac:dyDescent="0.3">
      <c r="B4504" s="75">
        <v>2.6571160790000001</v>
      </c>
      <c r="C4504" s="75">
        <v>1.418787609</v>
      </c>
      <c r="D4504" s="75">
        <v>0.18648491</v>
      </c>
    </row>
    <row r="4505" spans="2:4" x14ac:dyDescent="0.3">
      <c r="B4505" s="75">
        <v>5.4147996129999996</v>
      </c>
      <c r="C4505" s="75">
        <v>5.3831143380000004</v>
      </c>
      <c r="D4505" s="75">
        <v>0.42821900499999999</v>
      </c>
    </row>
    <row r="4506" spans="2:4" x14ac:dyDescent="0.3">
      <c r="B4506" s="75">
        <v>1.80552724</v>
      </c>
      <c r="C4506" s="75">
        <v>1.8085744340000001</v>
      </c>
      <c r="D4506" s="75">
        <v>0.247034527</v>
      </c>
    </row>
    <row r="4507" spans="2:4" x14ac:dyDescent="0.3">
      <c r="B4507" s="75">
        <v>-0.33883353700000002</v>
      </c>
      <c r="C4507" s="75">
        <v>-3.8554231620000001</v>
      </c>
      <c r="D4507" s="75">
        <v>-4.9051216000000002E-2</v>
      </c>
    </row>
    <row r="4508" spans="2:4" x14ac:dyDescent="0.3">
      <c r="B4508" s="75">
        <v>-2.313314053</v>
      </c>
      <c r="C4508" s="75">
        <v>-4.066560054</v>
      </c>
      <c r="D4508" s="75">
        <v>-0.223172959</v>
      </c>
    </row>
    <row r="4509" spans="2:4" x14ac:dyDescent="0.3">
      <c r="B4509" s="75">
        <v>0.16513651700000001</v>
      </c>
      <c r="C4509" s="75">
        <v>3.1161582819999998</v>
      </c>
      <c r="D4509" s="75">
        <v>2.934352708</v>
      </c>
    </row>
    <row r="4510" spans="2:4" x14ac:dyDescent="0.3">
      <c r="B4510" s="75">
        <v>-0.63268264200000002</v>
      </c>
      <c r="C4510" s="75">
        <v>-0.42062632599999999</v>
      </c>
      <c r="D4510" s="75">
        <v>2.4910403269999999</v>
      </c>
    </row>
    <row r="4511" spans="2:4" x14ac:dyDescent="0.3">
      <c r="B4511" s="75">
        <v>0.89084056599999994</v>
      </c>
      <c r="C4511" s="75">
        <v>2.4247672200000001</v>
      </c>
      <c r="D4511" s="75">
        <v>-0.79871084699999995</v>
      </c>
    </row>
    <row r="4512" spans="2:4" x14ac:dyDescent="0.3">
      <c r="B4512" s="75">
        <v>-4.5123586610000004</v>
      </c>
      <c r="C4512" s="75">
        <v>-3.185605501</v>
      </c>
      <c r="D4512" s="75">
        <v>2.114403501</v>
      </c>
    </row>
    <row r="4513" spans="2:4" x14ac:dyDescent="0.3">
      <c r="B4513" s="75">
        <v>-5.9681045719999997</v>
      </c>
      <c r="C4513" s="75">
        <v>-3.380313181</v>
      </c>
      <c r="D4513" s="75">
        <v>3.4693972249999998</v>
      </c>
    </row>
    <row r="4514" spans="2:4" x14ac:dyDescent="0.3">
      <c r="B4514" s="75">
        <v>-0.437220516</v>
      </c>
      <c r="C4514" s="75">
        <v>2.6474784429999998</v>
      </c>
      <c r="D4514" s="75">
        <v>-2.7661446700000001</v>
      </c>
    </row>
    <row r="4515" spans="2:4" x14ac:dyDescent="0.3">
      <c r="B4515" s="75">
        <v>0.99364850699999996</v>
      </c>
      <c r="C4515" s="75">
        <v>1.800461536</v>
      </c>
      <c r="D4515" s="75">
        <v>1.0531148079999999</v>
      </c>
    </row>
    <row r="4516" spans="2:4" x14ac:dyDescent="0.3">
      <c r="B4516" s="75">
        <v>-3.7292672809999998</v>
      </c>
      <c r="C4516" s="75">
        <v>-2.8543910349999999</v>
      </c>
      <c r="D4516" s="75">
        <v>2.8747155420000001</v>
      </c>
    </row>
    <row r="4517" spans="2:4" x14ac:dyDescent="0.3">
      <c r="B4517" s="75">
        <v>-2.1516887869999999</v>
      </c>
      <c r="C4517" s="75">
        <v>-2.0551785530000002</v>
      </c>
      <c r="D4517" s="75">
        <v>2.884710058</v>
      </c>
    </row>
    <row r="4518" spans="2:4" x14ac:dyDescent="0.3">
      <c r="B4518" s="75">
        <v>2.255238823</v>
      </c>
      <c r="C4518" s="75">
        <v>2.8973227399999999</v>
      </c>
      <c r="D4518" s="75">
        <v>-0.92993031199999998</v>
      </c>
    </row>
    <row r="4519" spans="2:4" x14ac:dyDescent="0.3">
      <c r="B4519" s="75">
        <v>-1.703996354</v>
      </c>
      <c r="C4519" s="75">
        <v>3.7107343309999998</v>
      </c>
      <c r="D4519" s="75">
        <v>4.0707019999999998E-3</v>
      </c>
    </row>
    <row r="4520" spans="2:4" x14ac:dyDescent="0.3">
      <c r="B4520" s="75">
        <v>7.1771434950000002</v>
      </c>
      <c r="C4520" s="75">
        <v>3.479373914</v>
      </c>
      <c r="D4520" s="75">
        <v>-5.5868737880000001</v>
      </c>
    </row>
    <row r="4521" spans="2:4" x14ac:dyDescent="0.3">
      <c r="B4521" s="75">
        <v>-4.339273414</v>
      </c>
      <c r="C4521" s="75">
        <v>-2.0689074180000002</v>
      </c>
      <c r="D4521" s="75">
        <v>3.640693701</v>
      </c>
    </row>
    <row r="4522" spans="2:4" x14ac:dyDescent="0.3">
      <c r="B4522" s="75">
        <v>-0.88945937900000005</v>
      </c>
      <c r="C4522" s="75">
        <v>-2.8012486380000001</v>
      </c>
      <c r="D4522" s="75">
        <v>-1.3877210149999999</v>
      </c>
    </row>
    <row r="4523" spans="2:4" x14ac:dyDescent="0.3">
      <c r="B4523" s="75">
        <v>3.8074446439999998</v>
      </c>
      <c r="C4523" s="75">
        <v>0.85809412699999998</v>
      </c>
      <c r="D4523" s="75">
        <v>-3.0630316660000001</v>
      </c>
    </row>
    <row r="4524" spans="2:4" x14ac:dyDescent="0.3">
      <c r="B4524" s="75">
        <v>0.70525258400000002</v>
      </c>
      <c r="C4524" s="75">
        <v>-1.512100556</v>
      </c>
      <c r="D4524" s="75">
        <v>-2.3915525560000002</v>
      </c>
    </row>
    <row r="4525" spans="2:4" x14ac:dyDescent="0.3">
      <c r="B4525" s="75">
        <v>-0.33257776</v>
      </c>
      <c r="C4525" s="75">
        <v>3.9373098620000002</v>
      </c>
      <c r="D4525" s="75">
        <v>3.5541225299999999</v>
      </c>
    </row>
    <row r="4526" spans="2:4" x14ac:dyDescent="0.3">
      <c r="B4526" s="75">
        <v>2.334534573</v>
      </c>
      <c r="C4526" s="75">
        <v>5.7156334000000003E-2</v>
      </c>
      <c r="D4526" s="75">
        <v>-4.566184743</v>
      </c>
    </row>
    <row r="4527" spans="2:4" x14ac:dyDescent="0.3">
      <c r="B4527" s="75">
        <v>-0.51528641399999997</v>
      </c>
      <c r="C4527" s="75">
        <v>-1.355660477</v>
      </c>
      <c r="D4527" s="75">
        <v>0.355750291</v>
      </c>
    </row>
    <row r="4528" spans="2:4" x14ac:dyDescent="0.3">
      <c r="B4528" s="75">
        <v>-3.375253104</v>
      </c>
      <c r="C4528" s="75">
        <v>-3.3948340899999998</v>
      </c>
      <c r="D4528" s="75">
        <v>0.20941532700000001</v>
      </c>
    </row>
    <row r="4529" spans="2:4" x14ac:dyDescent="0.3">
      <c r="B4529" s="75">
        <v>-1.8621076329999999</v>
      </c>
      <c r="C4529" s="75">
        <v>-2.7608902290000001</v>
      </c>
      <c r="D4529" s="75">
        <v>0.24934425700000001</v>
      </c>
    </row>
    <row r="4530" spans="2:4" x14ac:dyDescent="0.3">
      <c r="B4530" s="75">
        <v>-4.3939256520000001</v>
      </c>
      <c r="C4530" s="75">
        <v>-1.7864473860000001</v>
      </c>
      <c r="D4530" s="75">
        <v>3.0166855020000001</v>
      </c>
    </row>
    <row r="4531" spans="2:4" x14ac:dyDescent="0.3">
      <c r="B4531" s="75">
        <v>2.153757395</v>
      </c>
      <c r="C4531" s="75">
        <v>1.164833977</v>
      </c>
      <c r="D4531" s="75">
        <v>1.667942783</v>
      </c>
    </row>
    <row r="4532" spans="2:4" x14ac:dyDescent="0.3">
      <c r="B4532" s="75">
        <v>3.7126191460000002</v>
      </c>
      <c r="C4532" s="75">
        <v>2.944729191</v>
      </c>
      <c r="D4532" s="75">
        <v>-3.1515615320000001</v>
      </c>
    </row>
    <row r="4533" spans="2:4" x14ac:dyDescent="0.3">
      <c r="B4533" s="75">
        <v>-3.3094079710000002</v>
      </c>
      <c r="C4533" s="75">
        <v>-2.77797677</v>
      </c>
      <c r="D4533" s="75">
        <v>-1.9031289650000001</v>
      </c>
    </row>
    <row r="4534" spans="2:4" x14ac:dyDescent="0.3">
      <c r="B4534" s="75">
        <v>-2.3374983399999998</v>
      </c>
      <c r="C4534" s="75">
        <v>3.442912298</v>
      </c>
      <c r="D4534" s="75">
        <v>3.8604672469999999</v>
      </c>
    </row>
    <row r="4535" spans="2:4" x14ac:dyDescent="0.3">
      <c r="B4535" s="75">
        <v>0.45396924399999999</v>
      </c>
      <c r="C4535" s="75">
        <v>2.135435352</v>
      </c>
      <c r="D4535" s="75">
        <v>-6.4638978E-2</v>
      </c>
    </row>
    <row r="4536" spans="2:4" x14ac:dyDescent="0.3">
      <c r="B4536" s="75">
        <v>-1.306995908</v>
      </c>
      <c r="C4536" s="75">
        <v>-0.94644618899999999</v>
      </c>
      <c r="D4536" s="75">
        <v>0.60833803200000003</v>
      </c>
    </row>
    <row r="4537" spans="2:4" x14ac:dyDescent="0.3">
      <c r="B4537" s="75">
        <v>-3.5327220850000001</v>
      </c>
      <c r="C4537" s="75">
        <v>-0.21603793499999999</v>
      </c>
      <c r="D4537" s="75">
        <v>2.1993242770000001</v>
      </c>
    </row>
    <row r="4538" spans="2:4" x14ac:dyDescent="0.3">
      <c r="B4538" s="75">
        <v>0.70093634400000004</v>
      </c>
      <c r="C4538" s="75">
        <v>-3.3418738650000002</v>
      </c>
      <c r="D4538" s="75">
        <v>-4.3769045599999998</v>
      </c>
    </row>
    <row r="4539" spans="2:4" x14ac:dyDescent="0.3">
      <c r="B4539" s="75">
        <v>-4.6700144510000001</v>
      </c>
      <c r="C4539" s="75">
        <v>-3.5229126489999998</v>
      </c>
      <c r="D4539" s="75">
        <v>1.995630054</v>
      </c>
    </row>
    <row r="4540" spans="2:4" x14ac:dyDescent="0.3">
      <c r="B4540" s="75">
        <v>2.0124531590000001</v>
      </c>
      <c r="C4540" s="75">
        <v>3.387993984</v>
      </c>
      <c r="D4540" s="75">
        <v>1.7418910160000001</v>
      </c>
    </row>
    <row r="4541" spans="2:4" x14ac:dyDescent="0.3">
      <c r="B4541" s="75">
        <v>1.5836019720000001</v>
      </c>
      <c r="C4541" s="75">
        <v>2.8927232000000001E-2</v>
      </c>
      <c r="D4541" s="75">
        <v>-0.76623193499999998</v>
      </c>
    </row>
    <row r="4542" spans="2:4" x14ac:dyDescent="0.3">
      <c r="B4542" s="75">
        <v>-6.6780818599999998</v>
      </c>
      <c r="C4542" s="75">
        <v>-1.3592999450000001</v>
      </c>
      <c r="D4542" s="75">
        <v>6.7420716890000003</v>
      </c>
    </row>
    <row r="4543" spans="2:4" x14ac:dyDescent="0.3">
      <c r="B4543" s="75">
        <v>-1.3710848950000001</v>
      </c>
      <c r="C4543" s="75">
        <v>1.2557631739999999</v>
      </c>
      <c r="D4543" s="75">
        <v>1.10647294</v>
      </c>
    </row>
    <row r="4544" spans="2:4" x14ac:dyDescent="0.3">
      <c r="B4544" s="75">
        <v>2.598806138</v>
      </c>
      <c r="C4544" s="75">
        <v>4.1517830030000002</v>
      </c>
      <c r="D4544" s="75">
        <v>1.4026086719999999</v>
      </c>
    </row>
    <row r="4545" spans="2:4" x14ac:dyDescent="0.3">
      <c r="B4545" s="75">
        <v>1.8255754120000001</v>
      </c>
      <c r="C4545" s="75">
        <v>6.5318834000000006E-2</v>
      </c>
      <c r="D4545" s="75">
        <v>-3.018663434</v>
      </c>
    </row>
    <row r="4546" spans="2:4" x14ac:dyDescent="0.3">
      <c r="B4546" s="75">
        <v>-1.175850976</v>
      </c>
      <c r="C4546" s="75">
        <v>-4.22623967</v>
      </c>
      <c r="D4546" s="75">
        <v>-1.113871925</v>
      </c>
    </row>
    <row r="4547" spans="2:4" x14ac:dyDescent="0.3">
      <c r="B4547" s="75">
        <v>-2.8079781499999998</v>
      </c>
      <c r="C4547" s="75">
        <v>-0.59163767300000003</v>
      </c>
      <c r="D4547" s="75">
        <v>7.8431852999999996E-2</v>
      </c>
    </row>
    <row r="4548" spans="2:4" x14ac:dyDescent="0.3">
      <c r="B4548" s="75">
        <v>2.9238136300000002</v>
      </c>
      <c r="C4548" s="75">
        <v>1.0302508960000001</v>
      </c>
      <c r="D4548" s="75">
        <v>-0.65846493299999997</v>
      </c>
    </row>
    <row r="4549" spans="2:4" x14ac:dyDescent="0.3">
      <c r="B4549" s="75">
        <v>-0.116526793</v>
      </c>
      <c r="C4549" s="75">
        <v>-2.8737472419999999</v>
      </c>
      <c r="D4549" s="75">
        <v>0.87488019800000005</v>
      </c>
    </row>
    <row r="4550" spans="2:4" x14ac:dyDescent="0.3">
      <c r="B4550" s="75">
        <v>5.5306929489999996</v>
      </c>
      <c r="C4550" s="75">
        <v>4.6716231669999999</v>
      </c>
      <c r="D4550" s="75">
        <v>-3.9567887100000001</v>
      </c>
    </row>
    <row r="4551" spans="2:4" x14ac:dyDescent="0.3">
      <c r="B4551" s="75">
        <v>0.20173083</v>
      </c>
      <c r="C4551" s="75">
        <v>-0.79751048199999997</v>
      </c>
      <c r="D4551" s="75">
        <v>-4.9494665E-2</v>
      </c>
    </row>
    <row r="4552" spans="2:4" x14ac:dyDescent="0.3">
      <c r="B4552" s="75">
        <v>2.082276834</v>
      </c>
      <c r="C4552" s="75">
        <v>-0.42601089399999997</v>
      </c>
      <c r="D4552" s="75">
        <v>-3.0926005390000002</v>
      </c>
    </row>
    <row r="4553" spans="2:4" x14ac:dyDescent="0.3">
      <c r="B4553" s="75">
        <v>2.9787026050000001</v>
      </c>
      <c r="C4553" s="75">
        <v>0.49809350000000002</v>
      </c>
      <c r="D4553" s="75">
        <v>-2.4445106609999998</v>
      </c>
    </row>
    <row r="4554" spans="2:4" x14ac:dyDescent="0.3">
      <c r="B4554" s="75">
        <v>-1.2416598750000001</v>
      </c>
      <c r="C4554" s="75">
        <v>-0.14286723900000001</v>
      </c>
      <c r="D4554" s="75">
        <v>1.5216762930000001</v>
      </c>
    </row>
    <row r="4555" spans="2:4" x14ac:dyDescent="0.3">
      <c r="B4555" s="75">
        <v>-0.44299975200000002</v>
      </c>
      <c r="C4555" s="75">
        <v>-0.42393684999999998</v>
      </c>
      <c r="D4555" s="75">
        <v>0.30718617799999998</v>
      </c>
    </row>
    <row r="4556" spans="2:4" x14ac:dyDescent="0.3">
      <c r="B4556" s="75">
        <v>0.39159557900000003</v>
      </c>
      <c r="C4556" s="75">
        <v>1.247740635</v>
      </c>
      <c r="D4556" s="75">
        <v>-3.1149858529999999</v>
      </c>
    </row>
    <row r="4557" spans="2:4" x14ac:dyDescent="0.3">
      <c r="B4557" s="75">
        <v>-2.9048866719999999</v>
      </c>
      <c r="C4557" s="75">
        <v>-2.8914224580000001</v>
      </c>
      <c r="D4557" s="75">
        <v>3.0075388279999999</v>
      </c>
    </row>
    <row r="4558" spans="2:4" x14ac:dyDescent="0.3">
      <c r="B4558" s="75">
        <v>2.6419301509999999</v>
      </c>
      <c r="C4558" s="75">
        <v>-1.6254272999999999</v>
      </c>
      <c r="D4558" s="75">
        <v>-1.929452798</v>
      </c>
    </row>
    <row r="4559" spans="2:4" x14ac:dyDescent="0.3">
      <c r="B4559" s="75">
        <v>-0.28430949100000003</v>
      </c>
      <c r="C4559" s="75">
        <v>-0.75848128000000004</v>
      </c>
      <c r="D4559" s="75">
        <v>1.416657925</v>
      </c>
    </row>
    <row r="4560" spans="2:4" x14ac:dyDescent="0.3">
      <c r="B4560" s="75">
        <v>3.1594793120000002</v>
      </c>
      <c r="C4560" s="75">
        <v>0.34802597200000002</v>
      </c>
      <c r="D4560" s="75">
        <v>-3.7892072419999998</v>
      </c>
    </row>
    <row r="4561" spans="2:4" x14ac:dyDescent="0.3">
      <c r="B4561" s="75">
        <v>0.50532875399999999</v>
      </c>
      <c r="C4561" s="75">
        <v>1.3874924719999999</v>
      </c>
      <c r="D4561" s="75">
        <v>-1.5119051720000001</v>
      </c>
    </row>
    <row r="4562" spans="2:4" x14ac:dyDescent="0.3">
      <c r="B4562" s="75">
        <v>1.7441482429999999</v>
      </c>
      <c r="C4562" s="75">
        <v>-1.6346209519999999</v>
      </c>
      <c r="D4562" s="75">
        <v>-5.6162251420000002</v>
      </c>
    </row>
    <row r="4563" spans="2:4" x14ac:dyDescent="0.3">
      <c r="B4563" s="75">
        <v>-1.555823741</v>
      </c>
      <c r="C4563" s="75">
        <v>-4.1485149210000003</v>
      </c>
      <c r="D4563" s="75">
        <v>-0.21436385999999999</v>
      </c>
    </row>
    <row r="4564" spans="2:4" x14ac:dyDescent="0.3">
      <c r="B4564" s="75">
        <v>7.9909166489999999</v>
      </c>
      <c r="C4564" s="75">
        <v>4.6821261500000002</v>
      </c>
      <c r="D4564" s="75">
        <v>-5.9676679850000003</v>
      </c>
    </row>
    <row r="4565" spans="2:4" x14ac:dyDescent="0.3">
      <c r="B4565" s="75">
        <v>-1.224679751</v>
      </c>
      <c r="C4565" s="75">
        <v>-2.0106921149999999</v>
      </c>
      <c r="D4565" s="75">
        <v>-0.31492968500000001</v>
      </c>
    </row>
    <row r="4566" spans="2:4" x14ac:dyDescent="0.3">
      <c r="B4566" s="75">
        <v>1.1917481240000001</v>
      </c>
      <c r="C4566" s="75">
        <v>-1.198530321</v>
      </c>
      <c r="D4566" s="75">
        <v>-3.2886118479999999</v>
      </c>
    </row>
    <row r="4567" spans="2:4" x14ac:dyDescent="0.3">
      <c r="B4567" s="75">
        <v>0.346402078</v>
      </c>
      <c r="C4567" s="75">
        <v>-3.3766119360000002</v>
      </c>
      <c r="D4567" s="75">
        <v>-1.1950546200000001</v>
      </c>
    </row>
    <row r="4568" spans="2:4" x14ac:dyDescent="0.3">
      <c r="B4568" s="75">
        <v>3.770836868</v>
      </c>
      <c r="C4568" s="75">
        <v>3.8114453560000001</v>
      </c>
      <c r="D4568" s="75">
        <v>0.92902811399999996</v>
      </c>
    </row>
    <row r="4569" spans="2:4" x14ac:dyDescent="0.3">
      <c r="B4569" s="75">
        <v>4.050106703</v>
      </c>
      <c r="C4569" s="75">
        <v>-3.9645294070000001</v>
      </c>
      <c r="D4569" s="75">
        <v>-4.783003828</v>
      </c>
    </row>
    <row r="4570" spans="2:4" x14ac:dyDescent="0.3">
      <c r="B4570" s="75">
        <v>5.9751127850000003</v>
      </c>
      <c r="C4570" s="75">
        <v>2.2215749549999999</v>
      </c>
      <c r="D4570" s="75">
        <v>-4.5070697620000004</v>
      </c>
    </row>
    <row r="4571" spans="2:4" x14ac:dyDescent="0.3">
      <c r="B4571" s="75">
        <v>-3.3019839750000002</v>
      </c>
      <c r="C4571" s="75">
        <v>-3.3719504429999998</v>
      </c>
      <c r="D4571" s="75">
        <v>1.056758072</v>
      </c>
    </row>
    <row r="4572" spans="2:4" x14ac:dyDescent="0.3">
      <c r="B4572" s="75">
        <v>2.9408871190000001</v>
      </c>
      <c r="C4572" s="75">
        <v>1.8548470189999999</v>
      </c>
      <c r="D4572" s="75">
        <v>0.20428644000000001</v>
      </c>
    </row>
    <row r="4573" spans="2:4" x14ac:dyDescent="0.3">
      <c r="B4573" s="75">
        <v>-2.879637003</v>
      </c>
      <c r="C4573" s="75">
        <v>-3.1009246849999998</v>
      </c>
      <c r="D4573" s="75">
        <v>0.99006749599999999</v>
      </c>
    </row>
    <row r="4574" spans="2:4" x14ac:dyDescent="0.3">
      <c r="B4574" s="75">
        <v>-1.043184584</v>
      </c>
      <c r="C4574" s="75">
        <v>-1.2713062230000001</v>
      </c>
      <c r="D4574" s="75">
        <v>-1.1405976390000001</v>
      </c>
    </row>
    <row r="4575" spans="2:4" x14ac:dyDescent="0.3">
      <c r="B4575" s="75">
        <v>0.66680359899999997</v>
      </c>
      <c r="C4575" s="75">
        <v>1.392698008</v>
      </c>
      <c r="D4575" s="75">
        <v>0.47614062200000001</v>
      </c>
    </row>
    <row r="4576" spans="2:4" x14ac:dyDescent="0.3">
      <c r="B4576" s="75">
        <v>6.1046121000000002E-2</v>
      </c>
      <c r="C4576" s="75">
        <v>0.134451088</v>
      </c>
      <c r="D4576" s="75">
        <v>0.29265905800000003</v>
      </c>
    </row>
    <row r="4577" spans="2:4" x14ac:dyDescent="0.3">
      <c r="B4577" s="75">
        <v>1.527169201</v>
      </c>
      <c r="C4577" s="75">
        <v>-1.1451970300000001</v>
      </c>
      <c r="D4577" s="75">
        <v>-0.72292763999999998</v>
      </c>
    </row>
    <row r="4578" spans="2:4" x14ac:dyDescent="0.3">
      <c r="B4578" s="75">
        <v>-5.3913006530000001</v>
      </c>
      <c r="C4578" s="75">
        <v>-0.80571478399999996</v>
      </c>
      <c r="D4578" s="75">
        <v>2.7639902369999998</v>
      </c>
    </row>
    <row r="4579" spans="2:4" x14ac:dyDescent="0.3">
      <c r="B4579" s="75">
        <v>1.6453317460000001</v>
      </c>
      <c r="C4579" s="75">
        <v>4.9905750309999997</v>
      </c>
      <c r="D4579" s="75">
        <v>-2.8428038689999999</v>
      </c>
    </row>
    <row r="4580" spans="2:4" x14ac:dyDescent="0.3">
      <c r="B4580" s="75">
        <v>0.93928972399999999</v>
      </c>
      <c r="C4580" s="75">
        <v>-1.232049221</v>
      </c>
      <c r="D4580" s="75">
        <v>-2.2919930979999998</v>
      </c>
    </row>
    <row r="4581" spans="2:4" x14ac:dyDescent="0.3">
      <c r="B4581" s="75">
        <v>1.2423755320000001</v>
      </c>
      <c r="C4581" s="75">
        <v>3.9804115200000001</v>
      </c>
      <c r="D4581" s="75">
        <v>2.4203357510000001</v>
      </c>
    </row>
    <row r="4582" spans="2:4" x14ac:dyDescent="0.3">
      <c r="B4582" s="75">
        <v>-2.5932252120000001</v>
      </c>
      <c r="C4582" s="75">
        <v>-1.79974064</v>
      </c>
      <c r="D4582" s="75">
        <v>0.26775928399999999</v>
      </c>
    </row>
    <row r="4583" spans="2:4" x14ac:dyDescent="0.3">
      <c r="B4583" s="75">
        <v>-1.310243458</v>
      </c>
      <c r="C4583" s="75">
        <v>-5.5629914190000003</v>
      </c>
      <c r="D4583" s="75">
        <v>-0.61333532199999996</v>
      </c>
    </row>
    <row r="4584" spans="2:4" x14ac:dyDescent="0.3">
      <c r="B4584" s="75">
        <v>-2.9990026539999999</v>
      </c>
      <c r="C4584" s="75">
        <v>-2.201081474</v>
      </c>
      <c r="D4584" s="75">
        <v>-0.92208603600000005</v>
      </c>
    </row>
    <row r="4585" spans="2:4" x14ac:dyDescent="0.3">
      <c r="B4585" s="75">
        <v>0.71817049399999999</v>
      </c>
      <c r="C4585" s="75">
        <v>-0.34616829399999999</v>
      </c>
      <c r="D4585" s="75">
        <v>-3.1187219069999998</v>
      </c>
    </row>
    <row r="4586" spans="2:4" x14ac:dyDescent="0.3">
      <c r="B4586" s="75">
        <v>4.8112725000000003</v>
      </c>
      <c r="C4586" s="75">
        <v>3.0062001029999998</v>
      </c>
      <c r="D4586" s="75">
        <v>-0.96909087999999999</v>
      </c>
    </row>
    <row r="4587" spans="2:4" x14ac:dyDescent="0.3">
      <c r="B4587" s="75">
        <v>-0.63527307899999996</v>
      </c>
      <c r="C4587" s="75">
        <v>-1.687296817</v>
      </c>
      <c r="D4587" s="75">
        <v>1.365847134</v>
      </c>
    </row>
    <row r="4588" spans="2:4" x14ac:dyDescent="0.3">
      <c r="B4588" s="75">
        <v>5.2502038610000001</v>
      </c>
      <c r="C4588" s="75">
        <v>4.2297095889999996</v>
      </c>
      <c r="D4588" s="75">
        <v>-4.7099386579999996</v>
      </c>
    </row>
    <row r="4589" spans="2:4" x14ac:dyDescent="0.3">
      <c r="B4589" s="75">
        <v>-2.0459682340000001</v>
      </c>
      <c r="C4589" s="75">
        <v>-4.495015424</v>
      </c>
      <c r="D4589" s="75">
        <v>-0.41020859900000001</v>
      </c>
    </row>
    <row r="4590" spans="2:4" x14ac:dyDescent="0.3">
      <c r="B4590" s="75">
        <v>-3.0859490599999999</v>
      </c>
      <c r="C4590" s="75">
        <v>-3.2417309400000001</v>
      </c>
      <c r="D4590" s="75">
        <v>3.2256023800000002</v>
      </c>
    </row>
    <row r="4591" spans="2:4" x14ac:dyDescent="0.3">
      <c r="B4591" s="75">
        <v>1.9886366579999999</v>
      </c>
      <c r="C4591" s="75">
        <v>0.674759463</v>
      </c>
      <c r="D4591" s="75">
        <v>-0.63164594900000004</v>
      </c>
    </row>
    <row r="4592" spans="2:4" x14ac:dyDescent="0.3">
      <c r="B4592" s="75">
        <v>4.1577915670000003</v>
      </c>
      <c r="C4592" s="75">
        <v>5.6944336379999996</v>
      </c>
      <c r="D4592" s="75">
        <v>-1.4132405779999999</v>
      </c>
    </row>
    <row r="4593" spans="2:4" x14ac:dyDescent="0.3">
      <c r="B4593" s="75">
        <v>1.5515103079999999</v>
      </c>
      <c r="C4593" s="75">
        <v>-1.2264677859999999</v>
      </c>
      <c r="D4593" s="75">
        <v>-1.755328489</v>
      </c>
    </row>
    <row r="4594" spans="2:4" x14ac:dyDescent="0.3">
      <c r="B4594" s="75">
        <v>-4.4633577669999998</v>
      </c>
      <c r="C4594" s="75">
        <v>-3.0327646119999998</v>
      </c>
      <c r="D4594" s="75">
        <v>2.7374862100000001</v>
      </c>
    </row>
    <row r="4595" spans="2:4" x14ac:dyDescent="0.3">
      <c r="B4595" s="75">
        <v>5.2955575340000003</v>
      </c>
      <c r="C4595" s="75">
        <v>4.9238375190000001</v>
      </c>
      <c r="D4595" s="75">
        <v>1.2551961700000001</v>
      </c>
    </row>
    <row r="4596" spans="2:4" x14ac:dyDescent="0.3">
      <c r="B4596" s="75">
        <v>-1.7368935139999999</v>
      </c>
      <c r="C4596" s="75">
        <v>-0.486407066</v>
      </c>
      <c r="D4596" s="75">
        <v>3.6405920119999999</v>
      </c>
    </row>
    <row r="4597" spans="2:4" x14ac:dyDescent="0.3">
      <c r="B4597" s="75">
        <v>-4.5861510379999997</v>
      </c>
      <c r="C4597" s="75">
        <v>-2.5858464219999999</v>
      </c>
      <c r="D4597" s="75">
        <v>3.4541254160000001</v>
      </c>
    </row>
    <row r="4598" spans="2:4" x14ac:dyDescent="0.3">
      <c r="B4598" s="75">
        <v>-2.750412571</v>
      </c>
      <c r="C4598" s="75">
        <v>1.164479848</v>
      </c>
      <c r="D4598" s="75">
        <v>3.6871146189999999</v>
      </c>
    </row>
    <row r="4599" spans="2:4" x14ac:dyDescent="0.3">
      <c r="B4599" s="75">
        <v>-2.9833921139999999</v>
      </c>
      <c r="C4599" s="75">
        <v>1.5663302720000001</v>
      </c>
      <c r="D4599" s="75">
        <v>3.4948601209999999</v>
      </c>
    </row>
    <row r="4600" spans="2:4" x14ac:dyDescent="0.3">
      <c r="B4600" s="75">
        <v>-3.6058750970000002</v>
      </c>
      <c r="C4600" s="75">
        <v>0.96540008700000002</v>
      </c>
      <c r="D4600" s="75">
        <v>3.27998309</v>
      </c>
    </row>
    <row r="4601" spans="2:4" x14ac:dyDescent="0.3">
      <c r="B4601" s="75">
        <v>-4.291616189</v>
      </c>
      <c r="C4601" s="75">
        <v>-4.4222325160000002</v>
      </c>
      <c r="D4601" s="75">
        <v>6.4489352120000003</v>
      </c>
    </row>
    <row r="4602" spans="2:4" x14ac:dyDescent="0.3">
      <c r="B4602" s="75">
        <v>-6.2453430079999999</v>
      </c>
      <c r="C4602" s="75">
        <v>-1.2354569200000001</v>
      </c>
      <c r="D4602" s="75">
        <v>4.0909207050000003</v>
      </c>
    </row>
    <row r="4603" spans="2:4" x14ac:dyDescent="0.3">
      <c r="B4603" s="75">
        <v>-0.52185432799999998</v>
      </c>
      <c r="C4603" s="75">
        <v>-2.666668987</v>
      </c>
      <c r="D4603" s="75">
        <v>-1.4213081240000001</v>
      </c>
    </row>
    <row r="4604" spans="2:4" x14ac:dyDescent="0.3">
      <c r="B4604" s="75">
        <v>-1.3938611059999999</v>
      </c>
      <c r="C4604" s="75">
        <v>-1.206444147</v>
      </c>
      <c r="D4604" s="75">
        <v>2.4764897490000002</v>
      </c>
    </row>
    <row r="4605" spans="2:4" x14ac:dyDescent="0.3">
      <c r="B4605" s="75">
        <v>-7.2218825E-2</v>
      </c>
      <c r="C4605" s="75">
        <v>0.193649558</v>
      </c>
      <c r="D4605" s="75">
        <v>-7.4820650000000002E-2</v>
      </c>
    </row>
    <row r="4606" spans="2:4" x14ac:dyDescent="0.3">
      <c r="B4606" s="75">
        <v>0.387799</v>
      </c>
      <c r="C4606" s="75">
        <v>-0.73121281599999999</v>
      </c>
      <c r="D4606" s="75">
        <v>-0.93919755699999996</v>
      </c>
    </row>
    <row r="4607" spans="2:4" x14ac:dyDescent="0.3">
      <c r="B4607" s="75">
        <v>1.188207588</v>
      </c>
      <c r="C4607" s="75">
        <v>0.37842803400000002</v>
      </c>
      <c r="D4607" s="75">
        <v>-2.710771657</v>
      </c>
    </row>
    <row r="4608" spans="2:4" x14ac:dyDescent="0.3">
      <c r="B4608" s="75">
        <v>3.9670872400000001</v>
      </c>
      <c r="C4608" s="75">
        <v>0.343006955</v>
      </c>
      <c r="D4608" s="75">
        <v>-2.2603336469999999</v>
      </c>
    </row>
    <row r="4609" spans="2:4" x14ac:dyDescent="0.3">
      <c r="B4609" s="75">
        <v>-6.2021178629999998</v>
      </c>
      <c r="C4609" s="75">
        <v>-0.79358660599999997</v>
      </c>
      <c r="D4609" s="75">
        <v>6.340640702</v>
      </c>
    </row>
    <row r="4610" spans="2:4" x14ac:dyDescent="0.3">
      <c r="B4610" s="75">
        <v>4.0977143260000002</v>
      </c>
      <c r="C4610" s="75">
        <v>4.763493832</v>
      </c>
      <c r="D4610" s="75">
        <v>0.64947925799999995</v>
      </c>
    </row>
    <row r="4611" spans="2:4" x14ac:dyDescent="0.3">
      <c r="B4611" s="75">
        <v>-1.359717125</v>
      </c>
      <c r="C4611" s="75">
        <v>-2.717925229</v>
      </c>
      <c r="D4611" s="75">
        <v>-0.48722472999999999</v>
      </c>
    </row>
    <row r="4612" spans="2:4" x14ac:dyDescent="0.3">
      <c r="B4612" s="75">
        <v>-1.457055513</v>
      </c>
      <c r="C4612" s="75">
        <v>-4.5211887730000004</v>
      </c>
      <c r="D4612" s="75">
        <v>0.77787765200000003</v>
      </c>
    </row>
    <row r="4613" spans="2:4" x14ac:dyDescent="0.3">
      <c r="B4613" s="75">
        <v>-1.48582148</v>
      </c>
      <c r="C4613" s="75">
        <v>1.896894179</v>
      </c>
      <c r="D4613" s="75">
        <v>3.8369510839999998</v>
      </c>
    </row>
    <row r="4614" spans="2:4" x14ac:dyDescent="0.3">
      <c r="B4614" s="75">
        <v>0.40884453500000001</v>
      </c>
      <c r="C4614" s="75">
        <v>-2.9737133789999999</v>
      </c>
      <c r="D4614" s="75">
        <v>-2.7198713140000002</v>
      </c>
    </row>
    <row r="4615" spans="2:4" x14ac:dyDescent="0.3">
      <c r="B4615" s="75">
        <v>6.4643670650000002</v>
      </c>
      <c r="C4615" s="75">
        <v>5.1161214929999996</v>
      </c>
      <c r="D4615" s="75">
        <v>-2.7323568219999999</v>
      </c>
    </row>
    <row r="4616" spans="2:4" x14ac:dyDescent="0.3">
      <c r="B4616" s="75">
        <v>-4.1813456059999998</v>
      </c>
      <c r="C4616" s="75">
        <v>-2.1676063769999998</v>
      </c>
      <c r="D4616" s="75">
        <v>0.25281985000000001</v>
      </c>
    </row>
    <row r="4617" spans="2:4" x14ac:dyDescent="0.3">
      <c r="B4617" s="75">
        <v>-4.6456361690000003</v>
      </c>
      <c r="C4617" s="75">
        <v>-5.9513518239999996</v>
      </c>
      <c r="D4617" s="75">
        <v>2.3050464370000001</v>
      </c>
    </row>
    <row r="4618" spans="2:4" x14ac:dyDescent="0.3">
      <c r="B4618" s="75">
        <v>-2.7964326069999998</v>
      </c>
      <c r="C4618" s="75">
        <v>-0.91645490900000004</v>
      </c>
      <c r="D4618" s="75">
        <v>1.7598592660000001</v>
      </c>
    </row>
    <row r="4619" spans="2:4" x14ac:dyDescent="0.3">
      <c r="B4619" s="75">
        <v>1.6161753050000001</v>
      </c>
      <c r="C4619" s="75">
        <v>1.337127086</v>
      </c>
      <c r="D4619" s="75">
        <v>0.88595026600000004</v>
      </c>
    </row>
    <row r="4620" spans="2:4" x14ac:dyDescent="0.3">
      <c r="B4620" s="75">
        <v>-4.859815277</v>
      </c>
      <c r="C4620" s="75">
        <v>-3.8102163770000002</v>
      </c>
      <c r="D4620" s="75">
        <v>0.89025591299999995</v>
      </c>
    </row>
    <row r="4621" spans="2:4" x14ac:dyDescent="0.3">
      <c r="B4621" s="75">
        <v>-1.607902875</v>
      </c>
      <c r="C4621" s="75">
        <v>-2.6049175459999998</v>
      </c>
      <c r="D4621" s="75">
        <v>-0.77327834100000004</v>
      </c>
    </row>
    <row r="4622" spans="2:4" x14ac:dyDescent="0.3">
      <c r="B4622" s="75">
        <v>6.7623087789999996</v>
      </c>
      <c r="C4622" s="75">
        <v>3.981715194</v>
      </c>
      <c r="D4622" s="75">
        <v>-1.763312765</v>
      </c>
    </row>
    <row r="4623" spans="2:4" x14ac:dyDescent="0.3">
      <c r="B4623" s="75">
        <v>-0.87185691799999998</v>
      </c>
      <c r="C4623" s="75">
        <v>3.8214964999999997E-2</v>
      </c>
      <c r="D4623" s="75">
        <v>-0.79906414199999998</v>
      </c>
    </row>
    <row r="4624" spans="2:4" x14ac:dyDescent="0.3">
      <c r="B4624" s="75">
        <v>-2.661459947</v>
      </c>
      <c r="C4624" s="75">
        <v>-1.013975997</v>
      </c>
      <c r="D4624" s="75">
        <v>2.5410096169999998</v>
      </c>
    </row>
    <row r="4625" spans="2:4" x14ac:dyDescent="0.3">
      <c r="B4625" s="75">
        <v>0.126820975</v>
      </c>
      <c r="C4625" s="75">
        <v>5.0991805990000003</v>
      </c>
      <c r="D4625" s="75">
        <v>3.0489203570000001</v>
      </c>
    </row>
    <row r="4626" spans="2:4" x14ac:dyDescent="0.3">
      <c r="B4626" s="75">
        <v>5.4662276490000004</v>
      </c>
      <c r="C4626" s="75">
        <v>-1.2661287859999999</v>
      </c>
      <c r="D4626" s="75">
        <v>-6.6238734179999996</v>
      </c>
    </row>
    <row r="4627" spans="2:4" x14ac:dyDescent="0.3">
      <c r="B4627" s="75">
        <v>1.4495928090000001</v>
      </c>
      <c r="C4627" s="75">
        <v>0.97055893299999996</v>
      </c>
      <c r="D4627" s="75">
        <v>-1.7233925699999999</v>
      </c>
    </row>
    <row r="4628" spans="2:4" x14ac:dyDescent="0.3">
      <c r="B4628" s="75">
        <v>2.2996831329999998</v>
      </c>
      <c r="C4628" s="75">
        <v>1.9165162950000001</v>
      </c>
      <c r="D4628" s="75">
        <v>-0.198513035</v>
      </c>
    </row>
    <row r="4629" spans="2:4" x14ac:dyDescent="0.3">
      <c r="B4629" s="75">
        <v>2.4411106629999999</v>
      </c>
      <c r="C4629" s="75">
        <v>2.6680861239999998</v>
      </c>
      <c r="D4629" s="75">
        <v>-3.8406805899999998</v>
      </c>
    </row>
    <row r="4630" spans="2:4" x14ac:dyDescent="0.3">
      <c r="B4630" s="75">
        <v>1.902940238</v>
      </c>
      <c r="C4630" s="75">
        <v>9.1009391999999995E-2</v>
      </c>
      <c r="D4630" s="75">
        <v>0.90594342800000005</v>
      </c>
    </row>
    <row r="4631" spans="2:4" x14ac:dyDescent="0.3">
      <c r="B4631" s="75">
        <v>-3.2530920889999999</v>
      </c>
      <c r="C4631" s="75">
        <v>0.24619303000000001</v>
      </c>
      <c r="D4631" s="75">
        <v>0.58754721499999996</v>
      </c>
    </row>
    <row r="4632" spans="2:4" x14ac:dyDescent="0.3">
      <c r="B4632" s="75">
        <v>-4.3446728759999997</v>
      </c>
      <c r="C4632" s="75">
        <v>-3.0171057449999998</v>
      </c>
      <c r="D4632" s="75">
        <v>1.7253091089999999</v>
      </c>
    </row>
    <row r="4633" spans="2:4" x14ac:dyDescent="0.3">
      <c r="B4633" s="75">
        <v>-5.6196013049999998</v>
      </c>
      <c r="C4633" s="75">
        <v>-0.472411845</v>
      </c>
      <c r="D4633" s="75">
        <v>3.8995757609999999</v>
      </c>
    </row>
    <row r="4634" spans="2:4" x14ac:dyDescent="0.3">
      <c r="B4634" s="75">
        <v>3.8417247369999998</v>
      </c>
      <c r="C4634" s="75">
        <v>5.5292925090000002</v>
      </c>
      <c r="D4634" s="75">
        <v>-2.6215433969999999</v>
      </c>
    </row>
    <row r="4635" spans="2:4" x14ac:dyDescent="0.3">
      <c r="B4635" s="75">
        <v>4.4410300960000004</v>
      </c>
      <c r="C4635" s="75">
        <v>3.2481073450000002</v>
      </c>
      <c r="D4635" s="75">
        <v>-2.0371176310000001</v>
      </c>
    </row>
    <row r="4636" spans="2:4" x14ac:dyDescent="0.3">
      <c r="B4636" s="75">
        <v>-2.0295765650000002</v>
      </c>
      <c r="C4636" s="75">
        <v>-0.81724717599999996</v>
      </c>
      <c r="D4636" s="75">
        <v>-1.4282579900000001</v>
      </c>
    </row>
    <row r="4637" spans="2:4" x14ac:dyDescent="0.3">
      <c r="B4637" s="75">
        <v>-2.304123712</v>
      </c>
      <c r="C4637" s="75">
        <v>2.3340427859999999</v>
      </c>
      <c r="D4637" s="75">
        <v>5.9558976850000001</v>
      </c>
    </row>
    <row r="4638" spans="2:4" x14ac:dyDescent="0.3">
      <c r="B4638" s="75">
        <v>2.4158046550000001</v>
      </c>
      <c r="C4638" s="75">
        <v>-2.561033482</v>
      </c>
      <c r="D4638" s="75">
        <v>-2.525824643</v>
      </c>
    </row>
    <row r="4639" spans="2:4" x14ac:dyDescent="0.3">
      <c r="B4639" s="75">
        <v>-4.1233966100000004</v>
      </c>
      <c r="C4639" s="75">
        <v>0.898185872</v>
      </c>
      <c r="D4639" s="75">
        <v>2.7531499469999998</v>
      </c>
    </row>
    <row r="4640" spans="2:4" x14ac:dyDescent="0.3">
      <c r="B4640" s="75">
        <v>3.3018375190000002</v>
      </c>
      <c r="C4640" s="75">
        <v>1.287771963</v>
      </c>
      <c r="D4640" s="75">
        <v>-3.5470072469999998</v>
      </c>
    </row>
    <row r="4641" spans="2:4" x14ac:dyDescent="0.3">
      <c r="B4641" s="75">
        <v>-1.4579182820000001</v>
      </c>
      <c r="C4641" s="75">
        <v>2.3220823460000002</v>
      </c>
      <c r="D4641" s="75">
        <v>0.61368852799999996</v>
      </c>
    </row>
    <row r="4642" spans="2:4" x14ac:dyDescent="0.3">
      <c r="B4642" s="75">
        <v>6.6015153819999997</v>
      </c>
      <c r="C4642" s="75">
        <v>0.86244824399999997</v>
      </c>
      <c r="D4642" s="75">
        <v>-4.4827710249999999</v>
      </c>
    </row>
    <row r="4643" spans="2:4" x14ac:dyDescent="0.3">
      <c r="B4643" s="75">
        <v>-0.97885878900000001</v>
      </c>
      <c r="C4643" s="75">
        <v>-3.7421712899999999</v>
      </c>
      <c r="D4643" s="75">
        <v>0.17499595900000001</v>
      </c>
    </row>
    <row r="4644" spans="2:4" x14ac:dyDescent="0.3">
      <c r="B4644" s="75">
        <v>2.5926380029999998</v>
      </c>
      <c r="C4644" s="75">
        <v>6.136582873</v>
      </c>
      <c r="D4644" s="75">
        <v>4.4070854749999997</v>
      </c>
    </row>
    <row r="4645" spans="2:4" x14ac:dyDescent="0.3">
      <c r="B4645" s="75">
        <v>-1.0969844</v>
      </c>
      <c r="C4645" s="75">
        <v>-0.14153727599999999</v>
      </c>
      <c r="D4645" s="75">
        <v>-1.2613931039999999</v>
      </c>
    </row>
    <row r="4646" spans="2:4" x14ac:dyDescent="0.3">
      <c r="B4646" s="75">
        <v>3.7481294319999998</v>
      </c>
      <c r="C4646" s="75">
        <v>5.7726241790000001</v>
      </c>
      <c r="D4646" s="75">
        <v>-0.25707721500000003</v>
      </c>
    </row>
    <row r="4647" spans="2:4" x14ac:dyDescent="0.3">
      <c r="B4647" s="75">
        <v>3.455777753</v>
      </c>
      <c r="C4647" s="75">
        <v>1.0499271530000001</v>
      </c>
      <c r="D4647" s="75">
        <v>-1.630886828</v>
      </c>
    </row>
    <row r="4648" spans="2:4" x14ac:dyDescent="0.3">
      <c r="B4648" s="75">
        <v>-0.45283017800000003</v>
      </c>
      <c r="C4648" s="75">
        <v>3.9786600820000002</v>
      </c>
      <c r="D4648" s="75">
        <v>1.6030299189999999</v>
      </c>
    </row>
    <row r="4649" spans="2:4" x14ac:dyDescent="0.3">
      <c r="B4649" s="75">
        <v>-1.094022636</v>
      </c>
      <c r="C4649" s="75">
        <v>-0.18786845399999999</v>
      </c>
      <c r="D4649" s="75">
        <v>1.02985584</v>
      </c>
    </row>
    <row r="4650" spans="2:4" x14ac:dyDescent="0.3">
      <c r="B4650" s="75">
        <v>1.9611172889999999</v>
      </c>
      <c r="C4650" s="75">
        <v>2.5618483460000001</v>
      </c>
      <c r="D4650" s="75">
        <v>-0.22174666800000001</v>
      </c>
    </row>
    <row r="4651" spans="2:4" x14ac:dyDescent="0.3">
      <c r="B4651" s="75">
        <v>4.8107698450000003</v>
      </c>
      <c r="C4651" s="75">
        <v>1.0254839069999999</v>
      </c>
      <c r="D4651" s="75">
        <v>-5.9150705559999999</v>
      </c>
    </row>
    <row r="4652" spans="2:4" x14ac:dyDescent="0.3">
      <c r="B4652" s="75">
        <v>-0.17360583299999999</v>
      </c>
      <c r="C4652" s="75">
        <v>0.80397534400000004</v>
      </c>
      <c r="D4652" s="75">
        <v>2.388039955</v>
      </c>
    </row>
    <row r="4653" spans="2:4" x14ac:dyDescent="0.3">
      <c r="B4653" s="75">
        <v>-1.41724695</v>
      </c>
      <c r="C4653" s="75">
        <v>0.86254833799999997</v>
      </c>
      <c r="D4653" s="75">
        <v>0.985705889</v>
      </c>
    </row>
    <row r="4654" spans="2:4" x14ac:dyDescent="0.3">
      <c r="B4654" s="75">
        <v>6.14128235</v>
      </c>
      <c r="C4654" s="75">
        <v>2.0992718629999998</v>
      </c>
      <c r="D4654" s="75">
        <v>-4.2312321580000001</v>
      </c>
    </row>
    <row r="4655" spans="2:4" x14ac:dyDescent="0.3">
      <c r="B4655" s="75">
        <v>2.6414366519999999</v>
      </c>
      <c r="C4655" s="75">
        <v>-0.12368270200000001</v>
      </c>
      <c r="D4655" s="75">
        <v>-2.2536911129999999</v>
      </c>
    </row>
    <row r="4656" spans="2:4" x14ac:dyDescent="0.3">
      <c r="B4656" s="75">
        <v>2.5447124360000002</v>
      </c>
      <c r="C4656" s="75">
        <v>3.7103780030000002</v>
      </c>
      <c r="D4656" s="75">
        <v>-2.3624360649999998</v>
      </c>
    </row>
    <row r="4657" spans="2:4" x14ac:dyDescent="0.3">
      <c r="B4657" s="75">
        <v>2.5877181949999999</v>
      </c>
      <c r="C4657" s="75">
        <v>3.5822892140000002</v>
      </c>
      <c r="D4657" s="75">
        <v>-1.615947896</v>
      </c>
    </row>
    <row r="4658" spans="2:4" x14ac:dyDescent="0.3">
      <c r="B4658" s="75">
        <v>-5.2744498389999999</v>
      </c>
      <c r="C4658" s="75">
        <v>-5.1125539209999999</v>
      </c>
      <c r="D4658" s="75">
        <v>2.703092695</v>
      </c>
    </row>
    <row r="4659" spans="2:4" x14ac:dyDescent="0.3">
      <c r="B4659" s="75">
        <v>4.4006685550000002</v>
      </c>
      <c r="C4659" s="75">
        <v>6.1929375899999997</v>
      </c>
      <c r="D4659" s="75">
        <v>-1.451316955</v>
      </c>
    </row>
    <row r="4660" spans="2:4" x14ac:dyDescent="0.3">
      <c r="B4660" s="75">
        <v>-1.4773290720000001</v>
      </c>
      <c r="C4660" s="75">
        <v>-1.688943106</v>
      </c>
      <c r="D4660" s="75">
        <v>-1.179358052</v>
      </c>
    </row>
    <row r="4661" spans="2:4" x14ac:dyDescent="0.3">
      <c r="B4661" s="75">
        <v>1.3324603530000001</v>
      </c>
      <c r="C4661" s="75">
        <v>-0.16732013700000001</v>
      </c>
      <c r="D4661" s="75">
        <v>-0.71565947500000004</v>
      </c>
    </row>
    <row r="4662" spans="2:4" x14ac:dyDescent="0.3">
      <c r="B4662" s="75">
        <v>-3.034804431</v>
      </c>
      <c r="C4662" s="75">
        <v>-2.1458632479999999</v>
      </c>
      <c r="D4662" s="75">
        <v>-0.424521019</v>
      </c>
    </row>
    <row r="4663" spans="2:4" x14ac:dyDescent="0.3">
      <c r="B4663" s="75">
        <v>-2.1863883519999998</v>
      </c>
      <c r="C4663" s="75">
        <v>-3.7699503239999999</v>
      </c>
      <c r="D4663" s="75">
        <v>-1.2777972559999999</v>
      </c>
    </row>
    <row r="4664" spans="2:4" x14ac:dyDescent="0.3">
      <c r="B4664" s="75">
        <v>-1.551774958</v>
      </c>
      <c r="C4664" s="75">
        <v>3.9338394000000001</v>
      </c>
      <c r="D4664" s="75">
        <v>2.0132047979999999</v>
      </c>
    </row>
    <row r="4665" spans="2:4" x14ac:dyDescent="0.3">
      <c r="B4665" s="75">
        <v>-2.8543866009999999</v>
      </c>
      <c r="C4665" s="75">
        <v>-2.5332280279999999</v>
      </c>
      <c r="D4665" s="75">
        <v>-0.17587641400000001</v>
      </c>
    </row>
    <row r="4666" spans="2:4" x14ac:dyDescent="0.3">
      <c r="B4666" s="75">
        <v>4.522597975</v>
      </c>
      <c r="C4666" s="75">
        <v>-1.7212774E-2</v>
      </c>
      <c r="D4666" s="75">
        <v>-6.85380083</v>
      </c>
    </row>
    <row r="4667" spans="2:4" x14ac:dyDescent="0.3">
      <c r="B4667" s="75">
        <v>1.1975001000000001</v>
      </c>
      <c r="C4667" s="75">
        <v>5.8968331059999999</v>
      </c>
      <c r="D4667" s="75">
        <v>2.1445971990000001</v>
      </c>
    </row>
    <row r="4668" spans="2:4" x14ac:dyDescent="0.3">
      <c r="B4668" s="75">
        <v>-3.6211170000000001E-2</v>
      </c>
      <c r="C4668" s="75">
        <v>-2.0482990270000001</v>
      </c>
      <c r="D4668" s="75">
        <v>-3.7635110699999998</v>
      </c>
    </row>
    <row r="4669" spans="2:4" x14ac:dyDescent="0.3">
      <c r="B4669" s="75">
        <v>0.8303294</v>
      </c>
      <c r="C4669" s="75">
        <v>-1.288706186</v>
      </c>
      <c r="D4669" s="75">
        <v>-0.257816606</v>
      </c>
    </row>
    <row r="4670" spans="2:4" x14ac:dyDescent="0.3">
      <c r="B4670" s="75">
        <v>-5.9431792010000004</v>
      </c>
      <c r="C4670" s="75">
        <v>-3.9123832709999999</v>
      </c>
      <c r="D4670" s="75">
        <v>1.698551784</v>
      </c>
    </row>
    <row r="4671" spans="2:4" x14ac:dyDescent="0.3">
      <c r="B4671" s="75">
        <v>7.7045389179999999</v>
      </c>
      <c r="C4671" s="75">
        <v>5.4137403710000003</v>
      </c>
      <c r="D4671" s="75">
        <v>-4.5377948000000004</v>
      </c>
    </row>
    <row r="4672" spans="2:4" x14ac:dyDescent="0.3">
      <c r="B4672" s="75">
        <v>2.19788768</v>
      </c>
      <c r="C4672" s="75">
        <v>2.0060986409999999</v>
      </c>
      <c r="D4672" s="75">
        <v>-0.50205803199999999</v>
      </c>
    </row>
    <row r="4673" spans="2:4" x14ac:dyDescent="0.3">
      <c r="B4673" s="75">
        <v>-0.25265912899999998</v>
      </c>
      <c r="C4673" s="75">
        <v>2.1085951789999999</v>
      </c>
      <c r="D4673" s="75">
        <v>-0.64431815400000003</v>
      </c>
    </row>
    <row r="4674" spans="2:4" x14ac:dyDescent="0.3">
      <c r="B4674" s="75">
        <v>3.103470572</v>
      </c>
      <c r="C4674" s="75">
        <v>4.0380361110000003</v>
      </c>
      <c r="D4674" s="75">
        <v>1.453305018</v>
      </c>
    </row>
    <row r="4675" spans="2:4" x14ac:dyDescent="0.3">
      <c r="B4675" s="75">
        <v>0.73909577699999995</v>
      </c>
      <c r="C4675" s="75">
        <v>-1.774494915</v>
      </c>
      <c r="D4675" s="75">
        <v>-2.097423482</v>
      </c>
    </row>
    <row r="4676" spans="2:4" x14ac:dyDescent="0.3">
      <c r="B4676" s="75">
        <v>1.689498935</v>
      </c>
      <c r="C4676" s="75">
        <v>1.8707774479999999</v>
      </c>
      <c r="D4676" s="75">
        <v>-1.982668418</v>
      </c>
    </row>
    <row r="4677" spans="2:4" x14ac:dyDescent="0.3">
      <c r="B4677" s="75">
        <v>-0.241709747</v>
      </c>
      <c r="C4677" s="75">
        <v>-1.9063546689999999</v>
      </c>
      <c r="D4677" s="75">
        <v>1.1959215400000001</v>
      </c>
    </row>
    <row r="4678" spans="2:4" x14ac:dyDescent="0.3">
      <c r="B4678" s="75">
        <v>-5.5388468099999999</v>
      </c>
      <c r="C4678" s="75">
        <v>-3.3626316379999999</v>
      </c>
      <c r="D4678" s="75">
        <v>5.3107492049999996</v>
      </c>
    </row>
    <row r="4679" spans="2:4" x14ac:dyDescent="0.3">
      <c r="B4679" s="75">
        <v>1.0785607129999999</v>
      </c>
      <c r="C4679" s="75">
        <v>-1.0195814350000001</v>
      </c>
      <c r="D4679" s="75">
        <v>2.8398400640000001</v>
      </c>
    </row>
    <row r="4680" spans="2:4" x14ac:dyDescent="0.3">
      <c r="B4680" s="75">
        <v>1.025112799</v>
      </c>
      <c r="C4680" s="75">
        <v>4.6282766500000001</v>
      </c>
      <c r="D4680" s="75">
        <v>2.5200608230000001</v>
      </c>
    </row>
    <row r="4681" spans="2:4" x14ac:dyDescent="0.3">
      <c r="B4681" s="75">
        <v>3.1476997770000001</v>
      </c>
      <c r="C4681" s="75">
        <v>5.7608859490000004</v>
      </c>
      <c r="D4681" s="75">
        <v>1.06907657</v>
      </c>
    </row>
    <row r="4682" spans="2:4" x14ac:dyDescent="0.3">
      <c r="B4682" s="75">
        <v>2.8151584280000002</v>
      </c>
      <c r="C4682" s="75">
        <v>1.766037761</v>
      </c>
      <c r="D4682" s="75">
        <v>-4.0530343379999998</v>
      </c>
    </row>
    <row r="4683" spans="2:4" x14ac:dyDescent="0.3">
      <c r="B4683" s="75">
        <v>-3.6320150230000001</v>
      </c>
      <c r="C4683" s="75">
        <v>-0.66348815000000005</v>
      </c>
      <c r="D4683" s="75">
        <v>2.6204619660000001</v>
      </c>
    </row>
    <row r="4684" spans="2:4" x14ac:dyDescent="0.3">
      <c r="B4684" s="75">
        <v>-2.8156016359999998</v>
      </c>
      <c r="C4684" s="75">
        <v>-1.4929194729999999</v>
      </c>
      <c r="D4684" s="75">
        <v>1.4327719640000001</v>
      </c>
    </row>
    <row r="4685" spans="2:4" x14ac:dyDescent="0.3">
      <c r="B4685" s="75">
        <v>0.99356038599999996</v>
      </c>
      <c r="C4685" s="75">
        <v>-0.35805457499999999</v>
      </c>
      <c r="D4685" s="75">
        <v>-1.148395611</v>
      </c>
    </row>
    <row r="4686" spans="2:4" x14ac:dyDescent="0.3">
      <c r="B4686" s="75">
        <v>0.75254789</v>
      </c>
      <c r="C4686" s="75">
        <v>-0.43174377000000003</v>
      </c>
      <c r="D4686" s="75">
        <v>-2.8558663449999999</v>
      </c>
    </row>
    <row r="4687" spans="2:4" x14ac:dyDescent="0.3">
      <c r="B4687" s="75">
        <v>3.7891759719999998</v>
      </c>
      <c r="C4687" s="75">
        <v>0.17155111300000001</v>
      </c>
      <c r="D4687" s="75">
        <v>-3.2721903889999999</v>
      </c>
    </row>
    <row r="4688" spans="2:4" x14ac:dyDescent="0.3">
      <c r="B4688" s="75">
        <v>0.452820057</v>
      </c>
      <c r="C4688" s="75">
        <v>-1.5378436209999999</v>
      </c>
      <c r="D4688" s="75">
        <v>-4.1306113350000002</v>
      </c>
    </row>
    <row r="4689" spans="2:4" x14ac:dyDescent="0.3">
      <c r="B4689" s="75">
        <v>-1.850160625</v>
      </c>
      <c r="C4689" s="75">
        <v>-1.8665912039999999</v>
      </c>
      <c r="D4689" s="75">
        <v>3.063218955</v>
      </c>
    </row>
    <row r="4690" spans="2:4" x14ac:dyDescent="0.3">
      <c r="B4690" s="75">
        <v>-1.3179865989999999</v>
      </c>
      <c r="C4690" s="75">
        <v>-0.22971339599999999</v>
      </c>
      <c r="D4690" s="75">
        <v>0.46969861899999998</v>
      </c>
    </row>
    <row r="4691" spans="2:4" x14ac:dyDescent="0.3">
      <c r="B4691" s="75">
        <v>-0.109221678</v>
      </c>
      <c r="C4691" s="75">
        <v>0.17841779099999999</v>
      </c>
      <c r="D4691" s="75">
        <v>-0.77831455100000002</v>
      </c>
    </row>
    <row r="4692" spans="2:4" x14ac:dyDescent="0.3">
      <c r="B4692" s="75">
        <v>0.19992347699999999</v>
      </c>
      <c r="C4692" s="75">
        <v>-1.389688222</v>
      </c>
      <c r="D4692" s="75">
        <v>-0.57510615499999995</v>
      </c>
    </row>
    <row r="4693" spans="2:4" x14ac:dyDescent="0.3">
      <c r="B4693" s="75">
        <v>1.98812429</v>
      </c>
      <c r="C4693" s="75">
        <v>-0.49576542800000001</v>
      </c>
      <c r="D4693" s="75">
        <v>-3.1641141799999999</v>
      </c>
    </row>
    <row r="4694" spans="2:4" x14ac:dyDescent="0.3">
      <c r="B4694" s="75">
        <v>3.4179027529999999</v>
      </c>
      <c r="C4694" s="75">
        <v>3.727037165</v>
      </c>
      <c r="D4694" s="75">
        <v>1.5824773E-2</v>
      </c>
    </row>
    <row r="4695" spans="2:4" x14ac:dyDescent="0.3">
      <c r="B4695" s="75">
        <v>2.10663592</v>
      </c>
      <c r="C4695" s="75">
        <v>0.57127673800000001</v>
      </c>
      <c r="D4695" s="75">
        <v>-0.467519342</v>
      </c>
    </row>
    <row r="4696" spans="2:4" x14ac:dyDescent="0.3">
      <c r="B4696" s="75">
        <v>1.4536331220000001</v>
      </c>
      <c r="C4696" s="75">
        <v>2.3540769410000002</v>
      </c>
      <c r="D4696" s="75">
        <v>-1.155601045</v>
      </c>
    </row>
    <row r="4697" spans="2:4" x14ac:dyDescent="0.3">
      <c r="B4697" s="75">
        <v>-3.5099748229999999</v>
      </c>
      <c r="C4697" s="75">
        <v>-2.114586649</v>
      </c>
      <c r="D4697" s="75">
        <v>2.889622965</v>
      </c>
    </row>
    <row r="4698" spans="2:4" x14ac:dyDescent="0.3">
      <c r="B4698" s="75">
        <v>0.141461853</v>
      </c>
      <c r="C4698" s="75">
        <v>-2.4282372049999998</v>
      </c>
      <c r="D4698" s="75">
        <v>-3.7503866339999998</v>
      </c>
    </row>
    <row r="4699" spans="2:4" x14ac:dyDescent="0.3">
      <c r="B4699" s="75">
        <v>4.7639500750000003</v>
      </c>
      <c r="C4699" s="75">
        <v>-1.2167461449999999</v>
      </c>
      <c r="D4699" s="75">
        <v>-5.3268294530000002</v>
      </c>
    </row>
    <row r="4700" spans="2:4" x14ac:dyDescent="0.3">
      <c r="B4700" s="75">
        <v>-3.2414519130000001</v>
      </c>
      <c r="C4700" s="75">
        <v>-3.4113518780000001</v>
      </c>
      <c r="D4700" s="75">
        <v>2.1041744260000002</v>
      </c>
    </row>
    <row r="4701" spans="2:4" x14ac:dyDescent="0.3">
      <c r="B4701" s="75">
        <v>-2.7614066570000002</v>
      </c>
      <c r="C4701" s="75">
        <v>-3.304604211</v>
      </c>
      <c r="D4701" s="75">
        <v>1.3452795550000001</v>
      </c>
    </row>
    <row r="4702" spans="2:4" x14ac:dyDescent="0.3">
      <c r="B4702" s="75">
        <v>2.6276077469999999</v>
      </c>
      <c r="C4702" s="75">
        <v>4.5093842940000002</v>
      </c>
      <c r="D4702" s="75">
        <v>-0.106638447</v>
      </c>
    </row>
    <row r="4703" spans="2:4" x14ac:dyDescent="0.3">
      <c r="B4703" s="75">
        <v>-0.234890183</v>
      </c>
      <c r="C4703" s="75">
        <v>0.79813792900000002</v>
      </c>
      <c r="D4703" s="75">
        <v>0.286916844</v>
      </c>
    </row>
    <row r="4704" spans="2:4" x14ac:dyDescent="0.3">
      <c r="B4704" s="75">
        <v>0.54576060699999995</v>
      </c>
      <c r="C4704" s="75">
        <v>-0.31382582799999997</v>
      </c>
      <c r="D4704" s="75">
        <v>-2.5515756469999999</v>
      </c>
    </row>
    <row r="4705" spans="2:4" x14ac:dyDescent="0.3">
      <c r="B4705" s="75">
        <v>-0.95843280799999997</v>
      </c>
      <c r="C4705" s="75">
        <v>1.3758519769999999</v>
      </c>
      <c r="D4705" s="75">
        <v>-0.19881153300000001</v>
      </c>
    </row>
    <row r="4706" spans="2:4" x14ac:dyDescent="0.3">
      <c r="B4706" s="75">
        <v>7.4530952999999997E-2</v>
      </c>
      <c r="C4706" s="75">
        <v>2.9356290999999999</v>
      </c>
      <c r="D4706" s="75">
        <v>-0.60342162200000005</v>
      </c>
    </row>
    <row r="4707" spans="2:4" x14ac:dyDescent="0.3">
      <c r="B4707" s="75">
        <v>7.1155000020000001</v>
      </c>
      <c r="C4707" s="75">
        <v>7.5103759539999997</v>
      </c>
      <c r="D4707" s="75">
        <v>-3.2199058859999998</v>
      </c>
    </row>
    <row r="4708" spans="2:4" x14ac:dyDescent="0.3">
      <c r="B4708" s="75">
        <v>-3.7493381490000002</v>
      </c>
      <c r="C4708" s="75">
        <v>0.30338991700000001</v>
      </c>
      <c r="D4708" s="75">
        <v>1.676259366</v>
      </c>
    </row>
    <row r="4709" spans="2:4" x14ac:dyDescent="0.3">
      <c r="B4709" s="75">
        <v>-1.8499465420000001</v>
      </c>
      <c r="C4709" s="75">
        <v>0.60551879799999997</v>
      </c>
      <c r="D4709" s="75">
        <v>2.685722578</v>
      </c>
    </row>
    <row r="4710" spans="2:4" x14ac:dyDescent="0.3">
      <c r="B4710" s="75">
        <v>4.499343219</v>
      </c>
      <c r="C4710" s="75">
        <v>2.909352819</v>
      </c>
      <c r="D4710" s="75">
        <v>-4.0371639479999999</v>
      </c>
    </row>
    <row r="4711" spans="2:4" x14ac:dyDescent="0.3">
      <c r="B4711" s="75">
        <v>1.098756767</v>
      </c>
      <c r="C4711" s="75">
        <v>-1.2182299670000001</v>
      </c>
      <c r="D4711" s="75">
        <v>-3.0367076910000002</v>
      </c>
    </row>
    <row r="4712" spans="2:4" x14ac:dyDescent="0.3">
      <c r="B4712" s="75">
        <v>-0.110565134</v>
      </c>
      <c r="C4712" s="75">
        <v>6.9422795830000004</v>
      </c>
      <c r="D4712" s="75">
        <v>2.5382539999999998</v>
      </c>
    </row>
    <row r="4713" spans="2:4" x14ac:dyDescent="0.3">
      <c r="B4713" s="75">
        <v>3.0042695140000002</v>
      </c>
      <c r="C4713" s="75">
        <v>0.28946013300000001</v>
      </c>
      <c r="D4713" s="75">
        <v>1.9155411840000001</v>
      </c>
    </row>
    <row r="4714" spans="2:4" x14ac:dyDescent="0.3">
      <c r="B4714" s="75">
        <v>2.877558858</v>
      </c>
      <c r="C4714" s="75">
        <v>0.82431722500000004</v>
      </c>
      <c r="D4714" s="75">
        <v>-1.179978854</v>
      </c>
    </row>
    <row r="4715" spans="2:4" x14ac:dyDescent="0.3">
      <c r="B4715" s="75">
        <v>1.7276325189999999</v>
      </c>
      <c r="C4715" s="75">
        <v>1.419064393</v>
      </c>
      <c r="D4715" s="75">
        <v>-1.496356864</v>
      </c>
    </row>
    <row r="4716" spans="2:4" x14ac:dyDescent="0.3">
      <c r="B4716" s="75">
        <v>1.5305229149999999</v>
      </c>
      <c r="C4716" s="75">
        <v>3.0512794140000001</v>
      </c>
      <c r="D4716" s="75">
        <v>0.40736375200000002</v>
      </c>
    </row>
    <row r="4717" spans="2:4" x14ac:dyDescent="0.3">
      <c r="B4717" s="75">
        <v>3.2378499349999998</v>
      </c>
      <c r="C4717" s="75">
        <v>0.91363954199999997</v>
      </c>
      <c r="D4717" s="75">
        <v>-1.9716298269999999</v>
      </c>
    </row>
    <row r="4718" spans="2:4" x14ac:dyDescent="0.3">
      <c r="B4718" s="75">
        <v>5.9505842329999998</v>
      </c>
      <c r="C4718" s="75">
        <v>4.3721669089999997</v>
      </c>
      <c r="D4718" s="75">
        <v>-3.9160914789999999</v>
      </c>
    </row>
    <row r="4719" spans="2:4" x14ac:dyDescent="0.3">
      <c r="B4719" s="75">
        <v>4.8319880209999999</v>
      </c>
      <c r="C4719" s="75">
        <v>2.2066437799999998</v>
      </c>
      <c r="D4719" s="75">
        <v>-3.2624328939999998</v>
      </c>
    </row>
    <row r="4720" spans="2:4" x14ac:dyDescent="0.3">
      <c r="B4720" s="75">
        <v>-4.6689443930000003</v>
      </c>
      <c r="C4720" s="75">
        <v>-1.51438848</v>
      </c>
      <c r="D4720" s="75">
        <v>4.5214896519999996</v>
      </c>
    </row>
    <row r="4721" spans="2:4" x14ac:dyDescent="0.3">
      <c r="B4721" s="75">
        <v>-0.70461105000000002</v>
      </c>
      <c r="C4721" s="75">
        <v>-2.0976830230000001</v>
      </c>
      <c r="D4721" s="75">
        <v>-0.56262374900000001</v>
      </c>
    </row>
    <row r="4722" spans="2:4" x14ac:dyDescent="0.3">
      <c r="B4722" s="75">
        <v>1.88384665</v>
      </c>
      <c r="C4722" s="75">
        <v>-2.0918256E-2</v>
      </c>
      <c r="D4722" s="75">
        <v>-1.49723077</v>
      </c>
    </row>
    <row r="4723" spans="2:4" x14ac:dyDescent="0.3">
      <c r="B4723" s="75">
        <v>0.51266811400000001</v>
      </c>
      <c r="C4723" s="75">
        <v>2.6013157570000001</v>
      </c>
      <c r="D4723" s="75">
        <v>-0.27225715</v>
      </c>
    </row>
    <row r="4724" spans="2:4" x14ac:dyDescent="0.3">
      <c r="B4724" s="75">
        <v>3.4380576970000001</v>
      </c>
      <c r="C4724" s="75">
        <v>0.490513643</v>
      </c>
      <c r="D4724" s="75">
        <v>-1.3891357479999999</v>
      </c>
    </row>
    <row r="4725" spans="2:4" x14ac:dyDescent="0.3">
      <c r="B4725" s="75">
        <v>-0.48509788300000001</v>
      </c>
      <c r="C4725" s="75">
        <v>0.94599699900000001</v>
      </c>
      <c r="D4725" s="75">
        <v>1.277936008</v>
      </c>
    </row>
    <row r="4726" spans="2:4" x14ac:dyDescent="0.3">
      <c r="B4726" s="75">
        <v>-4.7628845850000001</v>
      </c>
      <c r="C4726" s="75">
        <v>-4.3478765910000003</v>
      </c>
      <c r="D4726" s="75">
        <v>-2.5566680919999998</v>
      </c>
    </row>
    <row r="4727" spans="2:4" x14ac:dyDescent="0.3">
      <c r="B4727" s="75">
        <v>-4.5860726039999999</v>
      </c>
      <c r="C4727" s="75">
        <v>-2.724540856</v>
      </c>
      <c r="D4727" s="75">
        <v>6.5305510800000004</v>
      </c>
    </row>
    <row r="4728" spans="2:4" x14ac:dyDescent="0.3">
      <c r="B4728" s="75">
        <v>0.497058956</v>
      </c>
      <c r="C4728" s="75">
        <v>0.87274830699999995</v>
      </c>
      <c r="D4728" s="75">
        <v>0.46383048799999999</v>
      </c>
    </row>
    <row r="4729" spans="2:4" x14ac:dyDescent="0.3">
      <c r="B4729" s="75">
        <v>-3.9138687829999999</v>
      </c>
      <c r="C4729" s="75">
        <v>-2.3097645820000001</v>
      </c>
      <c r="D4729" s="75">
        <v>-5.9678016E-2</v>
      </c>
    </row>
    <row r="4730" spans="2:4" x14ac:dyDescent="0.3">
      <c r="B4730" s="75">
        <v>2.4878118100000002</v>
      </c>
      <c r="C4730" s="75">
        <v>0.19980361099999999</v>
      </c>
      <c r="D4730" s="75">
        <v>-1.5988926450000001</v>
      </c>
    </row>
    <row r="4731" spans="2:4" x14ac:dyDescent="0.3">
      <c r="B4731" s="75">
        <v>2.7180989659999999</v>
      </c>
      <c r="C4731" s="75">
        <v>2.2345789000000001E-2</v>
      </c>
      <c r="D4731" s="75">
        <v>-0.97439450599999999</v>
      </c>
    </row>
    <row r="4732" spans="2:4" x14ac:dyDescent="0.3">
      <c r="B4732" s="75">
        <v>-2.5010691719999998</v>
      </c>
      <c r="C4732" s="75">
        <v>-2.281385325</v>
      </c>
      <c r="D4732" s="75">
        <v>3.1485175810000001</v>
      </c>
    </row>
    <row r="4733" spans="2:4" x14ac:dyDescent="0.3">
      <c r="B4733" s="75">
        <v>-2.5807190630000001</v>
      </c>
      <c r="C4733" s="75">
        <v>-1.84886302</v>
      </c>
      <c r="D4733" s="75">
        <v>-0.70889233200000001</v>
      </c>
    </row>
    <row r="4734" spans="2:4" x14ac:dyDescent="0.3">
      <c r="B4734" s="75">
        <v>0.22544099500000001</v>
      </c>
      <c r="C4734" s="75">
        <v>0.81957736699999995</v>
      </c>
      <c r="D4734" s="75">
        <v>2.4268345010000001</v>
      </c>
    </row>
    <row r="4735" spans="2:4" x14ac:dyDescent="0.3">
      <c r="B4735" s="75">
        <v>-0.60020821599999996</v>
      </c>
      <c r="C4735" s="75">
        <v>-1.905603734</v>
      </c>
      <c r="D4735" s="75">
        <v>-3.2003061160000001</v>
      </c>
    </row>
    <row r="4736" spans="2:4" x14ac:dyDescent="0.3">
      <c r="B4736" s="75">
        <v>3.9171958E-2</v>
      </c>
      <c r="C4736" s="75">
        <v>1.488660079</v>
      </c>
      <c r="D4736" s="75">
        <v>0.39758306300000001</v>
      </c>
    </row>
    <row r="4737" spans="2:4" x14ac:dyDescent="0.3">
      <c r="B4737" s="75">
        <v>-1.314117706</v>
      </c>
      <c r="C4737" s="75">
        <v>-1.2931136599999999</v>
      </c>
      <c r="D4737" s="75">
        <v>1.1655678190000001</v>
      </c>
    </row>
    <row r="4738" spans="2:4" x14ac:dyDescent="0.3">
      <c r="B4738" s="75">
        <v>0.16055770899999999</v>
      </c>
      <c r="C4738" s="75">
        <v>-1.7100248149999999</v>
      </c>
      <c r="D4738" s="75">
        <v>-2.2293151670000002</v>
      </c>
    </row>
    <row r="4739" spans="2:4" x14ac:dyDescent="0.3">
      <c r="B4739" s="75">
        <v>-0.86720976299999997</v>
      </c>
      <c r="C4739" s="75">
        <v>-2.3445023169999999</v>
      </c>
      <c r="D4739" s="75">
        <v>-1.1463719290000001</v>
      </c>
    </row>
    <row r="4740" spans="2:4" x14ac:dyDescent="0.3">
      <c r="B4740" s="75">
        <v>0.28307126399999999</v>
      </c>
      <c r="C4740" s="75">
        <v>-0.312507011</v>
      </c>
      <c r="D4740" s="75">
        <v>2.3340478070000001</v>
      </c>
    </row>
    <row r="4741" spans="2:4" x14ac:dyDescent="0.3">
      <c r="B4741" s="75">
        <v>2.588004857</v>
      </c>
      <c r="C4741" s="75">
        <v>1.2524000420000001</v>
      </c>
      <c r="D4741" s="75">
        <v>-2.7922701029999999</v>
      </c>
    </row>
    <row r="4742" spans="2:4" x14ac:dyDescent="0.3">
      <c r="B4742" s="75">
        <v>-0.288998003</v>
      </c>
      <c r="C4742" s="75">
        <v>-1.0537088240000001</v>
      </c>
      <c r="D4742" s="75">
        <v>0.49148873300000001</v>
      </c>
    </row>
    <row r="4743" spans="2:4" x14ac:dyDescent="0.3">
      <c r="B4743" s="75">
        <v>0.81444907200000005</v>
      </c>
      <c r="C4743" s="75">
        <v>-0.183112359</v>
      </c>
      <c r="D4743" s="75">
        <v>2.053306332</v>
      </c>
    </row>
    <row r="4744" spans="2:4" x14ac:dyDescent="0.3">
      <c r="B4744" s="75">
        <v>-1.591083512</v>
      </c>
      <c r="C4744" s="75">
        <v>-5.2714936630000002</v>
      </c>
      <c r="D4744" s="75">
        <v>-0.79465798499999996</v>
      </c>
    </row>
    <row r="4745" spans="2:4" x14ac:dyDescent="0.3">
      <c r="B4745" s="75">
        <v>-5.7295076290000004</v>
      </c>
      <c r="C4745" s="75">
        <v>1.588692682</v>
      </c>
      <c r="D4745" s="75">
        <v>4.5669233480000004</v>
      </c>
    </row>
    <row r="4746" spans="2:4" x14ac:dyDescent="0.3">
      <c r="B4746" s="75">
        <v>-3.7034663980000002</v>
      </c>
      <c r="C4746" s="75">
        <v>-2.2022365719999999</v>
      </c>
      <c r="D4746" s="75">
        <v>-9.8231606999999999E-2</v>
      </c>
    </row>
    <row r="4747" spans="2:4" x14ac:dyDescent="0.3">
      <c r="B4747" s="75">
        <v>-0.45475679299999999</v>
      </c>
      <c r="C4747" s="75">
        <v>1.3180469500000001</v>
      </c>
      <c r="D4747" s="75">
        <v>1.1244239069999999</v>
      </c>
    </row>
    <row r="4748" spans="2:4" x14ac:dyDescent="0.3">
      <c r="B4748" s="75">
        <v>-5.9074942369999999</v>
      </c>
      <c r="C4748" s="75">
        <v>-2.2491070440000001</v>
      </c>
      <c r="D4748" s="75">
        <v>2.4449255239999999</v>
      </c>
    </row>
    <row r="4749" spans="2:4" x14ac:dyDescent="0.3">
      <c r="B4749" s="75">
        <v>2.1168641849999998</v>
      </c>
      <c r="C4749" s="75">
        <v>1.7450379629999999</v>
      </c>
      <c r="D4749" s="75">
        <v>-0.68696854399999996</v>
      </c>
    </row>
    <row r="4750" spans="2:4" x14ac:dyDescent="0.3">
      <c r="B4750" s="75">
        <v>-1.4061655820000001</v>
      </c>
      <c r="C4750" s="75">
        <v>-0.63976410800000005</v>
      </c>
      <c r="D4750" s="75">
        <v>-0.74389850000000002</v>
      </c>
    </row>
    <row r="4751" spans="2:4" x14ac:dyDescent="0.3">
      <c r="B4751" s="75">
        <v>1.7723039650000001</v>
      </c>
      <c r="C4751" s="75">
        <v>3.466522441</v>
      </c>
      <c r="D4751" s="75">
        <v>1.113456161</v>
      </c>
    </row>
    <row r="4752" spans="2:4" x14ac:dyDescent="0.3">
      <c r="B4752" s="75">
        <v>-2.2935347699999999</v>
      </c>
      <c r="C4752" s="75">
        <v>1.4363089069999999</v>
      </c>
      <c r="D4752" s="75">
        <v>4.5878461230000003</v>
      </c>
    </row>
    <row r="4753" spans="2:4" x14ac:dyDescent="0.3">
      <c r="B4753" s="75">
        <v>0.42600405000000002</v>
      </c>
      <c r="C4753" s="75">
        <v>3.3758197129999998</v>
      </c>
      <c r="D4753" s="75">
        <v>2.2345105580000002</v>
      </c>
    </row>
    <row r="4754" spans="2:4" x14ac:dyDescent="0.3">
      <c r="B4754" s="75">
        <v>-0.56784955199999998</v>
      </c>
      <c r="C4754" s="75">
        <v>-0.82252976899999997</v>
      </c>
      <c r="D4754" s="75">
        <v>0.88298574799999996</v>
      </c>
    </row>
    <row r="4755" spans="2:4" x14ac:dyDescent="0.3">
      <c r="B4755" s="75">
        <v>-3.424885256</v>
      </c>
      <c r="C4755" s="75">
        <v>-2.4606505049999998</v>
      </c>
      <c r="D4755" s="75">
        <v>0.20980262299999999</v>
      </c>
    </row>
    <row r="4756" spans="2:4" x14ac:dyDescent="0.3">
      <c r="B4756" s="75">
        <v>4.8567381039999997</v>
      </c>
      <c r="C4756" s="75">
        <v>-1.4951823550000001</v>
      </c>
      <c r="D4756" s="75">
        <v>-6.3908994440000004</v>
      </c>
    </row>
    <row r="4757" spans="2:4" x14ac:dyDescent="0.3">
      <c r="B4757" s="75">
        <v>2.9786571770000001</v>
      </c>
      <c r="C4757" s="75">
        <v>3.5612365179999999</v>
      </c>
      <c r="D4757" s="75">
        <v>-0.82043061699999997</v>
      </c>
    </row>
    <row r="4758" spans="2:4" x14ac:dyDescent="0.3">
      <c r="B4758" s="75">
        <v>-0.31572679399999998</v>
      </c>
      <c r="C4758" s="75">
        <v>-1.599646831</v>
      </c>
      <c r="D4758" s="75">
        <v>-0.347089649</v>
      </c>
    </row>
    <row r="4759" spans="2:4" x14ac:dyDescent="0.3">
      <c r="B4759" s="75">
        <v>0.52871494299999999</v>
      </c>
      <c r="C4759" s="75">
        <v>-0.60154293199999997</v>
      </c>
      <c r="D4759" s="75">
        <v>-1.634142491</v>
      </c>
    </row>
    <row r="4760" spans="2:4" x14ac:dyDescent="0.3">
      <c r="B4760" s="75">
        <v>-1.2413938449999999</v>
      </c>
      <c r="C4760" s="75">
        <v>-1.5594265140000001</v>
      </c>
      <c r="D4760" s="75">
        <v>-0.664961833</v>
      </c>
    </row>
    <row r="4761" spans="2:4" x14ac:dyDescent="0.3">
      <c r="B4761" s="75">
        <v>1.6636328840000001</v>
      </c>
      <c r="C4761" s="75">
        <v>3.7331471729999999</v>
      </c>
      <c r="D4761" s="75">
        <v>-0.47936286</v>
      </c>
    </row>
    <row r="4762" spans="2:4" x14ac:dyDescent="0.3">
      <c r="B4762" s="75">
        <v>0.548742442</v>
      </c>
      <c r="C4762" s="75">
        <v>-1.681966012</v>
      </c>
      <c r="D4762" s="75">
        <v>1.9797351860000001</v>
      </c>
    </row>
    <row r="4763" spans="2:4" x14ac:dyDescent="0.3">
      <c r="B4763" s="75">
        <v>-2.0337796450000001</v>
      </c>
      <c r="C4763" s="75">
        <v>2.0878157129999999</v>
      </c>
      <c r="D4763" s="75">
        <v>-0.37226975699999998</v>
      </c>
    </row>
    <row r="4764" spans="2:4" x14ac:dyDescent="0.3">
      <c r="B4764" s="75">
        <v>0.83662040900000001</v>
      </c>
      <c r="C4764" s="75">
        <v>0.355791988</v>
      </c>
      <c r="D4764" s="75">
        <v>3.0289171050000001</v>
      </c>
    </row>
    <row r="4765" spans="2:4" x14ac:dyDescent="0.3">
      <c r="B4765" s="75">
        <v>-2.1138849409999998</v>
      </c>
      <c r="C4765" s="75">
        <v>-2.4573868569999999</v>
      </c>
      <c r="D4765" s="75">
        <v>-0.775851756</v>
      </c>
    </row>
    <row r="4766" spans="2:4" x14ac:dyDescent="0.3">
      <c r="B4766" s="75">
        <v>-2.8493805179999998</v>
      </c>
      <c r="C4766" s="75">
        <v>1.0960418670000001</v>
      </c>
      <c r="D4766" s="75">
        <v>5.5057902910000003</v>
      </c>
    </row>
    <row r="4767" spans="2:4" x14ac:dyDescent="0.3">
      <c r="B4767" s="75">
        <v>-6.3624489249999998</v>
      </c>
      <c r="C4767" s="75">
        <v>-4.5102001420000004</v>
      </c>
      <c r="D4767" s="75">
        <v>4.022696592</v>
      </c>
    </row>
    <row r="4768" spans="2:4" x14ac:dyDescent="0.3">
      <c r="B4768" s="75">
        <v>-1.1865364780000001</v>
      </c>
      <c r="C4768" s="75">
        <v>-2.333807765</v>
      </c>
      <c r="D4768" s="75">
        <v>-2.1692124960000001</v>
      </c>
    </row>
    <row r="4769" spans="2:4" x14ac:dyDescent="0.3">
      <c r="B4769" s="75">
        <v>1.899222805</v>
      </c>
      <c r="C4769" s="75">
        <v>-1.139770052</v>
      </c>
      <c r="D4769" s="75">
        <v>-0.58107754700000003</v>
      </c>
    </row>
    <row r="4770" spans="2:4" x14ac:dyDescent="0.3">
      <c r="B4770" s="75">
        <v>1.5001813369999999</v>
      </c>
      <c r="C4770" s="75">
        <v>-1.2439419759999999</v>
      </c>
      <c r="D4770" s="75">
        <v>-1.1178069239999999</v>
      </c>
    </row>
    <row r="4771" spans="2:4" x14ac:dyDescent="0.3">
      <c r="B4771" s="75">
        <v>-0.46535484799999999</v>
      </c>
      <c r="C4771" s="75">
        <v>1.2611878169999999</v>
      </c>
      <c r="D4771" s="75">
        <v>-2.278986492</v>
      </c>
    </row>
    <row r="4772" spans="2:4" x14ac:dyDescent="0.3">
      <c r="B4772" s="75">
        <v>3.173545474</v>
      </c>
      <c r="C4772" s="75">
        <v>3.5672033910000001</v>
      </c>
      <c r="D4772" s="75">
        <v>0.63498250000000001</v>
      </c>
    </row>
    <row r="4773" spans="2:4" x14ac:dyDescent="0.3">
      <c r="B4773" s="75">
        <v>-1.1471905840000001</v>
      </c>
      <c r="C4773" s="75">
        <v>3.8904371489999998</v>
      </c>
      <c r="D4773" s="75">
        <v>3.5756846690000001</v>
      </c>
    </row>
    <row r="4774" spans="2:4" x14ac:dyDescent="0.3">
      <c r="B4774" s="75">
        <v>3.894236324</v>
      </c>
      <c r="C4774" s="75">
        <v>1.3879279170000001</v>
      </c>
      <c r="D4774" s="75">
        <v>-4.3001103150000004</v>
      </c>
    </row>
    <row r="4775" spans="2:4" x14ac:dyDescent="0.3">
      <c r="B4775" s="75">
        <v>2.0537889319999998</v>
      </c>
      <c r="C4775" s="75">
        <v>1.0740336370000001</v>
      </c>
      <c r="D4775" s="75">
        <v>0.75548669499999999</v>
      </c>
    </row>
    <row r="4776" spans="2:4" x14ac:dyDescent="0.3">
      <c r="B4776" s="75">
        <v>-5.2362557189999999</v>
      </c>
      <c r="C4776" s="75">
        <v>-2.90057908</v>
      </c>
      <c r="D4776" s="75">
        <v>4.3085190400000002</v>
      </c>
    </row>
    <row r="4777" spans="2:4" x14ac:dyDescent="0.3">
      <c r="B4777" s="75">
        <v>3.0200331459999998</v>
      </c>
      <c r="C4777" s="75">
        <v>-5.7189788999999998E-2</v>
      </c>
      <c r="D4777" s="75">
        <v>-2.3490982840000001</v>
      </c>
    </row>
    <row r="4778" spans="2:4" x14ac:dyDescent="0.3">
      <c r="B4778" s="75">
        <v>2.4474527589999999</v>
      </c>
      <c r="C4778" s="75">
        <v>2.8237747620000002</v>
      </c>
      <c r="D4778" s="75">
        <v>-1.7914987069999999</v>
      </c>
    </row>
    <row r="4779" spans="2:4" x14ac:dyDescent="0.3">
      <c r="B4779" s="75">
        <v>-0.57161988799999996</v>
      </c>
      <c r="C4779" s="75">
        <v>0.41129459400000001</v>
      </c>
      <c r="D4779" s="75">
        <v>0.79593645199999996</v>
      </c>
    </row>
    <row r="4780" spans="2:4" x14ac:dyDescent="0.3">
      <c r="B4780" s="75">
        <v>8.7441886140000005</v>
      </c>
      <c r="C4780" s="75">
        <v>6.168465222</v>
      </c>
      <c r="D4780" s="75">
        <v>-3.1686559970000001</v>
      </c>
    </row>
    <row r="4781" spans="2:4" x14ac:dyDescent="0.3">
      <c r="B4781" s="75">
        <v>3.3564562520000001</v>
      </c>
      <c r="C4781" s="75">
        <v>1.9199774650000001</v>
      </c>
      <c r="D4781" s="75">
        <v>0.14530542900000001</v>
      </c>
    </row>
    <row r="4782" spans="2:4" x14ac:dyDescent="0.3">
      <c r="B4782" s="75">
        <v>0.74425245900000003</v>
      </c>
      <c r="C4782" s="75">
        <v>-0.46928429500000002</v>
      </c>
      <c r="D4782" s="75">
        <v>-1.624536083</v>
      </c>
    </row>
    <row r="4783" spans="2:4" x14ac:dyDescent="0.3">
      <c r="B4783" s="75">
        <v>-8.2826392999999998E-2</v>
      </c>
      <c r="C4783" s="75">
        <v>-2.020190887</v>
      </c>
      <c r="D4783" s="75">
        <v>-8.4801902999999998E-2</v>
      </c>
    </row>
    <row r="4784" spans="2:4" x14ac:dyDescent="0.3">
      <c r="B4784" s="75">
        <v>-2.3048151250000002</v>
      </c>
      <c r="C4784" s="75">
        <v>-3.2344764750000001</v>
      </c>
      <c r="D4784" s="75">
        <v>-0.31856198800000002</v>
      </c>
    </row>
    <row r="4785" spans="2:4" x14ac:dyDescent="0.3">
      <c r="B4785" s="75">
        <v>0.25527383199999998</v>
      </c>
      <c r="C4785" s="75">
        <v>-0.44591215000000001</v>
      </c>
      <c r="D4785" s="75">
        <v>-3.5126157619999998</v>
      </c>
    </row>
    <row r="4786" spans="2:4" x14ac:dyDescent="0.3">
      <c r="B4786" s="75">
        <v>-0.88585769800000003</v>
      </c>
      <c r="C4786" s="75">
        <v>1.208908938</v>
      </c>
      <c r="D4786" s="75">
        <v>0.10613747900000001</v>
      </c>
    </row>
    <row r="4787" spans="2:4" x14ac:dyDescent="0.3">
      <c r="B4787" s="75">
        <v>-3.65834269</v>
      </c>
      <c r="C4787" s="75">
        <v>-4.7222883510000004</v>
      </c>
      <c r="D4787" s="75">
        <v>1.813516457</v>
      </c>
    </row>
    <row r="4788" spans="2:4" x14ac:dyDescent="0.3">
      <c r="B4788" s="75">
        <v>-1.038045739</v>
      </c>
      <c r="C4788" s="75">
        <v>0.91465073600000002</v>
      </c>
      <c r="D4788" s="75">
        <v>1.0451680459999999</v>
      </c>
    </row>
    <row r="4789" spans="2:4" x14ac:dyDescent="0.3">
      <c r="B4789" s="75">
        <v>1.572322083</v>
      </c>
      <c r="C4789" s="75">
        <v>-0.83267820100000001</v>
      </c>
      <c r="D4789" s="75">
        <v>-3.7342281580000001</v>
      </c>
    </row>
    <row r="4790" spans="2:4" x14ac:dyDescent="0.3">
      <c r="B4790" s="75">
        <v>-3.1800446899999999</v>
      </c>
      <c r="C4790" s="75">
        <v>-2.8680847109999998</v>
      </c>
      <c r="D4790" s="75">
        <v>2.7947351180000002</v>
      </c>
    </row>
    <row r="4791" spans="2:4" x14ac:dyDescent="0.3">
      <c r="B4791" s="75">
        <v>0.93973331699999996</v>
      </c>
      <c r="C4791" s="75">
        <v>-0.55314092599999998</v>
      </c>
      <c r="D4791" s="75">
        <v>1.0347031950000001</v>
      </c>
    </row>
    <row r="4792" spans="2:4" x14ac:dyDescent="0.3">
      <c r="B4792" s="75">
        <v>-0.34340474199999999</v>
      </c>
      <c r="C4792" s="75">
        <v>-3.7344156000000002</v>
      </c>
      <c r="D4792" s="75">
        <v>-4.5138253659999998</v>
      </c>
    </row>
    <row r="4793" spans="2:4" x14ac:dyDescent="0.3">
      <c r="B4793" s="75">
        <v>-1.1630502709999999</v>
      </c>
      <c r="C4793" s="75">
        <v>3.0532423689999999</v>
      </c>
      <c r="D4793" s="75">
        <v>3.0858735400000001</v>
      </c>
    </row>
    <row r="4794" spans="2:4" x14ac:dyDescent="0.3">
      <c r="B4794" s="75">
        <v>1.1289266469999999</v>
      </c>
      <c r="C4794" s="75">
        <v>-0.50629390799999996</v>
      </c>
      <c r="D4794" s="75">
        <v>0.55724360100000003</v>
      </c>
    </row>
    <row r="4795" spans="2:4" x14ac:dyDescent="0.3">
      <c r="B4795" s="75">
        <v>0.21872293700000001</v>
      </c>
      <c r="C4795" s="75">
        <v>2.1687753550000002</v>
      </c>
      <c r="D4795" s="75">
        <v>1.52749647</v>
      </c>
    </row>
    <row r="4796" spans="2:4" x14ac:dyDescent="0.3">
      <c r="B4796" s="75">
        <v>-0.73719387599999997</v>
      </c>
      <c r="C4796" s="75">
        <v>-0.37814609300000002</v>
      </c>
      <c r="D4796" s="75">
        <v>1.364389745</v>
      </c>
    </row>
    <row r="4797" spans="2:4" x14ac:dyDescent="0.3">
      <c r="B4797" s="75">
        <v>1.060064393</v>
      </c>
      <c r="C4797" s="75">
        <v>-2.7302632550000001</v>
      </c>
      <c r="D4797" s="75">
        <v>-0.75986902199999995</v>
      </c>
    </row>
    <row r="4798" spans="2:4" x14ac:dyDescent="0.3">
      <c r="B4798" s="75">
        <v>5.1262400919999997</v>
      </c>
      <c r="C4798" s="75">
        <v>7.5505831539999999</v>
      </c>
      <c r="D4798" s="75">
        <v>-3.0326402360000002</v>
      </c>
    </row>
    <row r="4799" spans="2:4" x14ac:dyDescent="0.3">
      <c r="B4799" s="75">
        <v>1.549454383</v>
      </c>
      <c r="C4799" s="75">
        <v>0.48375855000000001</v>
      </c>
      <c r="D4799" s="75">
        <v>-1.8479876550000001</v>
      </c>
    </row>
    <row r="4800" spans="2:4" x14ac:dyDescent="0.3">
      <c r="B4800" s="75">
        <v>-2.9465123700000002</v>
      </c>
      <c r="C4800" s="75">
        <v>-5.4870701689999999</v>
      </c>
      <c r="D4800" s="75">
        <v>-1.561014919</v>
      </c>
    </row>
    <row r="4801" spans="2:4" x14ac:dyDescent="0.3">
      <c r="B4801" s="75">
        <v>-0.38729189400000003</v>
      </c>
      <c r="C4801" s="75">
        <v>0.94027857699999995</v>
      </c>
      <c r="D4801" s="75">
        <v>1.3468714479999999</v>
      </c>
    </row>
    <row r="4802" spans="2:4" x14ac:dyDescent="0.3">
      <c r="B4802" s="75">
        <v>-0.54017594999999996</v>
      </c>
      <c r="C4802" s="75">
        <v>1.3087456719999999</v>
      </c>
      <c r="D4802" s="75">
        <v>2.6940008899999999</v>
      </c>
    </row>
    <row r="4803" spans="2:4" x14ac:dyDescent="0.3">
      <c r="B4803" s="75">
        <v>-2.322079139</v>
      </c>
      <c r="C4803" s="75">
        <v>-3.7299015299999998</v>
      </c>
      <c r="D4803" s="75">
        <v>-1.3717617879999999</v>
      </c>
    </row>
    <row r="4804" spans="2:4" x14ac:dyDescent="0.3">
      <c r="B4804" s="75">
        <v>-1.133576916</v>
      </c>
      <c r="C4804" s="75">
        <v>-1.0576642999999999</v>
      </c>
      <c r="D4804" s="75">
        <v>0.77393826200000004</v>
      </c>
    </row>
    <row r="4805" spans="2:4" x14ac:dyDescent="0.3">
      <c r="B4805" s="75">
        <v>1.4334371800000001</v>
      </c>
      <c r="C4805" s="75">
        <v>0.87381019000000004</v>
      </c>
      <c r="D4805" s="75">
        <v>0.69357544599999998</v>
      </c>
    </row>
    <row r="4806" spans="2:4" x14ac:dyDescent="0.3">
      <c r="B4806" s="75">
        <v>2.9706094510000001</v>
      </c>
      <c r="C4806" s="75">
        <v>-1.120934514</v>
      </c>
      <c r="D4806" s="75">
        <v>-2.4394632770000002</v>
      </c>
    </row>
    <row r="4807" spans="2:4" x14ac:dyDescent="0.3">
      <c r="B4807" s="75">
        <v>-0.75818905000000003</v>
      </c>
      <c r="C4807" s="75">
        <v>-3.1348548200000002</v>
      </c>
      <c r="D4807" s="75">
        <v>-0.90231220099999998</v>
      </c>
    </row>
    <row r="4808" spans="2:4" x14ac:dyDescent="0.3">
      <c r="B4808" s="75">
        <v>2.1416404400000002</v>
      </c>
      <c r="C4808" s="75">
        <v>-0.12996322499999999</v>
      </c>
      <c r="D4808" s="75">
        <v>-2.7715827829999999</v>
      </c>
    </row>
    <row r="4809" spans="2:4" x14ac:dyDescent="0.3">
      <c r="B4809" s="75">
        <v>-5.0979125889999999</v>
      </c>
      <c r="C4809" s="75">
        <v>-4.591827007</v>
      </c>
      <c r="D4809" s="75">
        <v>1.365938479</v>
      </c>
    </row>
    <row r="4810" spans="2:4" x14ac:dyDescent="0.3">
      <c r="B4810" s="75">
        <v>2.8025861879999998</v>
      </c>
      <c r="C4810" s="75">
        <v>5.9714075500000003</v>
      </c>
      <c r="D4810" s="75">
        <v>4.025724501</v>
      </c>
    </row>
    <row r="4811" spans="2:4" x14ac:dyDescent="0.3">
      <c r="B4811" s="75">
        <v>-2.0537749679999999</v>
      </c>
      <c r="C4811" s="75">
        <v>-4.6029191999999997E-2</v>
      </c>
      <c r="D4811" s="75">
        <v>-0.41902042699999997</v>
      </c>
    </row>
    <row r="4812" spans="2:4" x14ac:dyDescent="0.3">
      <c r="B4812" s="75">
        <v>-0.32456107899999997</v>
      </c>
      <c r="C4812" s="75">
        <v>0.62984264599999995</v>
      </c>
      <c r="D4812" s="75">
        <v>1.0668828829999999</v>
      </c>
    </row>
    <row r="4813" spans="2:4" x14ac:dyDescent="0.3">
      <c r="B4813" s="75">
        <v>4.3087658009999998</v>
      </c>
      <c r="C4813" s="75">
        <v>-1.5684631609999999</v>
      </c>
      <c r="D4813" s="75">
        <v>-3.7465801550000002</v>
      </c>
    </row>
    <row r="4814" spans="2:4" x14ac:dyDescent="0.3">
      <c r="B4814" s="75">
        <v>-0.50691436700000003</v>
      </c>
      <c r="C4814" s="75">
        <v>-0.33569088400000002</v>
      </c>
      <c r="D4814" s="75">
        <v>2.4719228549999999</v>
      </c>
    </row>
    <row r="4815" spans="2:4" x14ac:dyDescent="0.3">
      <c r="B4815" s="75">
        <v>5.1039211330000001</v>
      </c>
      <c r="C4815" s="75">
        <v>5.99897803</v>
      </c>
      <c r="D4815" s="75">
        <v>-0.38248315799999999</v>
      </c>
    </row>
    <row r="4816" spans="2:4" x14ac:dyDescent="0.3">
      <c r="B4816" s="75">
        <v>2.123821672</v>
      </c>
      <c r="C4816" s="75">
        <v>2.4035268680000001</v>
      </c>
      <c r="D4816" s="75">
        <v>2.0933681549999998</v>
      </c>
    </row>
    <row r="4817" spans="2:4" x14ac:dyDescent="0.3">
      <c r="B4817" s="75">
        <v>-3.482776238</v>
      </c>
      <c r="C4817" s="75">
        <v>-5.2981023970000001</v>
      </c>
      <c r="D4817" s="75">
        <v>-0.219991611</v>
      </c>
    </row>
    <row r="4818" spans="2:4" x14ac:dyDescent="0.3">
      <c r="B4818" s="75">
        <v>1.028998536</v>
      </c>
      <c r="C4818" s="75">
        <v>-3.820978454</v>
      </c>
      <c r="D4818" s="75">
        <v>-3.4086454000000002</v>
      </c>
    </row>
    <row r="4819" spans="2:4" x14ac:dyDescent="0.3">
      <c r="B4819" s="75">
        <v>-1.6488342490000001</v>
      </c>
      <c r="C4819" s="75">
        <v>-3.6596559000000001E-2</v>
      </c>
      <c r="D4819" s="75">
        <v>0.92462496000000005</v>
      </c>
    </row>
    <row r="4820" spans="2:4" x14ac:dyDescent="0.3">
      <c r="B4820" s="75">
        <v>4.0436509589999998</v>
      </c>
      <c r="C4820" s="75">
        <v>3.0091158E-2</v>
      </c>
      <c r="D4820" s="75">
        <v>-3.5332828759999999</v>
      </c>
    </row>
    <row r="4821" spans="2:4" x14ac:dyDescent="0.3">
      <c r="B4821" s="75">
        <v>-1.7172272529999999</v>
      </c>
      <c r="C4821" s="75">
        <v>0.12712290600000001</v>
      </c>
      <c r="D4821" s="75">
        <v>-0.27212113500000001</v>
      </c>
    </row>
    <row r="4822" spans="2:4" x14ac:dyDescent="0.3">
      <c r="B4822" s="75">
        <v>-0.96632744000000004</v>
      </c>
      <c r="C4822" s="75">
        <v>-0.72141648700000005</v>
      </c>
      <c r="D4822" s="75">
        <v>2.1511035459999999</v>
      </c>
    </row>
    <row r="4823" spans="2:4" x14ac:dyDescent="0.3">
      <c r="B4823" s="75">
        <v>4.4209547929999999</v>
      </c>
      <c r="C4823" s="75">
        <v>2.8359111889999999</v>
      </c>
      <c r="D4823" s="75">
        <v>-2.792489379</v>
      </c>
    </row>
    <row r="4824" spans="2:4" x14ac:dyDescent="0.3">
      <c r="B4824" s="75">
        <v>0.63281762699999999</v>
      </c>
      <c r="C4824" s="75">
        <v>-1.8700471279999999</v>
      </c>
      <c r="D4824" s="75">
        <v>-4.4110802619999996</v>
      </c>
    </row>
    <row r="4825" spans="2:4" x14ac:dyDescent="0.3">
      <c r="B4825" s="75">
        <v>-1.011412127</v>
      </c>
      <c r="C4825" s="75">
        <v>-3.6866836E-2</v>
      </c>
      <c r="D4825" s="75">
        <v>0.73492578399999997</v>
      </c>
    </row>
    <row r="4826" spans="2:4" x14ac:dyDescent="0.3">
      <c r="B4826" s="75">
        <v>-1.1029014850000001</v>
      </c>
      <c r="C4826" s="75">
        <v>0.523768597</v>
      </c>
      <c r="D4826" s="75">
        <v>1.213903594</v>
      </c>
    </row>
    <row r="4827" spans="2:4" x14ac:dyDescent="0.3">
      <c r="B4827" s="75">
        <v>-1.3797276140000001</v>
      </c>
      <c r="C4827" s="75">
        <v>-1.823011956</v>
      </c>
      <c r="D4827" s="75">
        <v>-0.47581832400000001</v>
      </c>
    </row>
    <row r="4828" spans="2:4" x14ac:dyDescent="0.3">
      <c r="B4828" s="75">
        <v>-3.8397912750000001</v>
      </c>
      <c r="C4828" s="75">
        <v>-0.55487496300000005</v>
      </c>
      <c r="D4828" s="75">
        <v>2.9506881869999999</v>
      </c>
    </row>
    <row r="4829" spans="2:4" x14ac:dyDescent="0.3">
      <c r="B4829" s="75">
        <v>6.3639325299999996</v>
      </c>
      <c r="C4829" s="75">
        <v>2.2825878450000001</v>
      </c>
      <c r="D4829" s="75">
        <v>-5.7796402459999996</v>
      </c>
    </row>
    <row r="4830" spans="2:4" x14ac:dyDescent="0.3">
      <c r="B4830" s="75">
        <v>0.77841302499999998</v>
      </c>
      <c r="C4830" s="75">
        <v>1.0764597659999999</v>
      </c>
      <c r="D4830" s="75">
        <v>0.43042118499999998</v>
      </c>
    </row>
    <row r="4831" spans="2:4" x14ac:dyDescent="0.3">
      <c r="B4831" s="75">
        <v>-1.9324739150000001</v>
      </c>
      <c r="C4831" s="75">
        <v>-1.1242161049999999</v>
      </c>
      <c r="D4831" s="75">
        <v>3.4258636120000001</v>
      </c>
    </row>
    <row r="4832" spans="2:4" x14ac:dyDescent="0.3">
      <c r="B4832" s="75">
        <v>1.4274948759999999</v>
      </c>
      <c r="C4832" s="75">
        <v>4.6113674170000003</v>
      </c>
      <c r="D4832" s="75">
        <v>2.4577202439999999</v>
      </c>
    </row>
    <row r="4833" spans="2:4" x14ac:dyDescent="0.3">
      <c r="B4833" s="75">
        <v>-5.1253898800000002</v>
      </c>
      <c r="C4833" s="75">
        <v>-2.7298325970000001</v>
      </c>
      <c r="D4833" s="75">
        <v>0.87901495900000004</v>
      </c>
    </row>
    <row r="4834" spans="2:4" x14ac:dyDescent="0.3">
      <c r="B4834" s="75">
        <v>3.0943952690000001</v>
      </c>
      <c r="C4834" s="75">
        <v>0.65467514400000004</v>
      </c>
      <c r="D4834" s="75">
        <v>-4.0951445489999996</v>
      </c>
    </row>
    <row r="4835" spans="2:4" x14ac:dyDescent="0.3">
      <c r="B4835" s="75">
        <v>1.7290742569999999</v>
      </c>
      <c r="C4835" s="75">
        <v>-1.5466072769999999</v>
      </c>
      <c r="D4835" s="75">
        <v>-1.6338694279999999</v>
      </c>
    </row>
    <row r="4836" spans="2:4" x14ac:dyDescent="0.3">
      <c r="B4836" s="75">
        <v>0.68089820899999998</v>
      </c>
      <c r="C4836" s="75">
        <v>-3.435131927</v>
      </c>
      <c r="D4836" s="75">
        <v>-4.3615575250000003</v>
      </c>
    </row>
    <row r="4837" spans="2:4" x14ac:dyDescent="0.3">
      <c r="B4837" s="75">
        <v>3.7819068589999998</v>
      </c>
      <c r="C4837" s="75">
        <v>-0.78684088299999999</v>
      </c>
      <c r="D4837" s="75">
        <v>-3.2348675880000002</v>
      </c>
    </row>
    <row r="4838" spans="2:4" x14ac:dyDescent="0.3">
      <c r="B4838" s="75">
        <v>2.0051983880000002</v>
      </c>
      <c r="C4838" s="75">
        <v>-2.0478363239999999</v>
      </c>
      <c r="D4838" s="75">
        <v>-0.75791927800000003</v>
      </c>
    </row>
    <row r="4839" spans="2:4" x14ac:dyDescent="0.3">
      <c r="B4839" s="75">
        <v>4.9857938769999999</v>
      </c>
      <c r="C4839" s="75">
        <v>4.5316362750000003</v>
      </c>
      <c r="D4839" s="75">
        <v>-0.28982059199999999</v>
      </c>
    </row>
    <row r="4840" spans="2:4" x14ac:dyDescent="0.3">
      <c r="B4840" s="75">
        <v>-2.648278259</v>
      </c>
      <c r="C4840" s="75">
        <v>-1.8658938039999999</v>
      </c>
      <c r="D4840" s="75">
        <v>2.7536506059999999</v>
      </c>
    </row>
    <row r="4841" spans="2:4" x14ac:dyDescent="0.3">
      <c r="B4841" s="75">
        <v>-3.2610580219999998</v>
      </c>
      <c r="C4841" s="75">
        <v>-5.6979607100000003</v>
      </c>
      <c r="D4841" s="75">
        <v>-1.568273437</v>
      </c>
    </row>
    <row r="4842" spans="2:4" x14ac:dyDescent="0.3">
      <c r="B4842" s="75">
        <v>-2.0432781790000001</v>
      </c>
      <c r="C4842" s="75">
        <v>-0.99653997800000005</v>
      </c>
      <c r="D4842" s="75">
        <v>2.7039907740000002</v>
      </c>
    </row>
    <row r="4843" spans="2:4" x14ac:dyDescent="0.3">
      <c r="B4843" s="75">
        <v>-0.305975418</v>
      </c>
      <c r="C4843" s="75">
        <v>0.29088525799999998</v>
      </c>
      <c r="D4843" s="75">
        <v>1.7681756230000001</v>
      </c>
    </row>
    <row r="4844" spans="2:4" x14ac:dyDescent="0.3">
      <c r="B4844" s="75">
        <v>4.2033378309999998</v>
      </c>
      <c r="C4844" s="75">
        <v>-0.752364543</v>
      </c>
      <c r="D4844" s="75">
        <v>-2.9705875989999999</v>
      </c>
    </row>
    <row r="4845" spans="2:4" x14ac:dyDescent="0.3">
      <c r="B4845" s="75">
        <v>5.5936627440000004</v>
      </c>
      <c r="C4845" s="75">
        <v>4.6714923989999999</v>
      </c>
      <c r="D4845" s="75">
        <v>-1.466152049</v>
      </c>
    </row>
    <row r="4846" spans="2:4" x14ac:dyDescent="0.3">
      <c r="B4846" s="75">
        <v>-5.778554432</v>
      </c>
      <c r="C4846" s="75">
        <v>-2.747262498</v>
      </c>
      <c r="D4846" s="75">
        <v>4.7798148859999996</v>
      </c>
    </row>
    <row r="4847" spans="2:4" x14ac:dyDescent="0.3">
      <c r="B4847" s="75">
        <v>-0.72414641300000004</v>
      </c>
      <c r="C4847" s="75">
        <v>3.9458004770000001</v>
      </c>
      <c r="D4847" s="75">
        <v>2.2373511549999998</v>
      </c>
    </row>
    <row r="4848" spans="2:4" x14ac:dyDescent="0.3">
      <c r="B4848" s="75">
        <v>-4.0613060159999996</v>
      </c>
      <c r="C4848" s="75">
        <v>-4.7597780199999997</v>
      </c>
      <c r="D4848" s="75">
        <v>0.20064336099999999</v>
      </c>
    </row>
    <row r="4849" spans="2:4" x14ac:dyDescent="0.3">
      <c r="B4849" s="75">
        <v>6.1412781250000004</v>
      </c>
      <c r="C4849" s="75">
        <v>4.3984271650000002</v>
      </c>
      <c r="D4849" s="75">
        <v>0.61941424300000003</v>
      </c>
    </row>
    <row r="4850" spans="2:4" x14ac:dyDescent="0.3">
      <c r="B4850" s="75">
        <v>-4.2221784089999996</v>
      </c>
      <c r="C4850" s="75">
        <v>-0.498481216</v>
      </c>
      <c r="D4850" s="75">
        <v>4.7731615219999997</v>
      </c>
    </row>
    <row r="4851" spans="2:4" x14ac:dyDescent="0.3">
      <c r="B4851" s="75">
        <v>1.4623840130000001</v>
      </c>
      <c r="C4851" s="75">
        <v>-3.3648008580000002</v>
      </c>
      <c r="D4851" s="75">
        <v>-3.8865263419999998</v>
      </c>
    </row>
    <row r="4852" spans="2:4" x14ac:dyDescent="0.3">
      <c r="B4852" s="75">
        <v>-2.1788566970000001</v>
      </c>
      <c r="C4852" s="75">
        <v>-1.7792391830000001</v>
      </c>
      <c r="D4852" s="75">
        <v>-2.2484628170000001</v>
      </c>
    </row>
    <row r="4853" spans="2:4" x14ac:dyDescent="0.3">
      <c r="B4853" s="75">
        <v>4.1966580479999998</v>
      </c>
      <c r="C4853" s="75">
        <v>1.95929479</v>
      </c>
      <c r="D4853" s="75">
        <v>-1.430622243</v>
      </c>
    </row>
    <row r="4854" spans="2:4" x14ac:dyDescent="0.3">
      <c r="B4854" s="75">
        <v>1.0442816850000001</v>
      </c>
      <c r="C4854" s="75">
        <v>-0.32034052499999999</v>
      </c>
      <c r="D4854" s="75">
        <v>1.0561418440000001</v>
      </c>
    </row>
    <row r="4855" spans="2:4" x14ac:dyDescent="0.3">
      <c r="B4855" s="75">
        <v>1.0562602999999999</v>
      </c>
      <c r="C4855" s="75">
        <v>4.7440440749999997</v>
      </c>
      <c r="D4855" s="75">
        <v>4.2124621519999996</v>
      </c>
    </row>
    <row r="4856" spans="2:4" x14ac:dyDescent="0.3">
      <c r="B4856" s="75">
        <v>1.9725846380000001</v>
      </c>
      <c r="C4856" s="75">
        <v>2.8913825989999999</v>
      </c>
      <c r="D4856" s="75">
        <v>0.253537026</v>
      </c>
    </row>
    <row r="4857" spans="2:4" x14ac:dyDescent="0.3">
      <c r="B4857" s="75">
        <v>6.5156649910000004</v>
      </c>
      <c r="C4857" s="75">
        <v>5.283319841</v>
      </c>
      <c r="D4857" s="75">
        <v>-2.2386865440000001</v>
      </c>
    </row>
    <row r="4858" spans="2:4" x14ac:dyDescent="0.3">
      <c r="B4858" s="75">
        <v>-4.3789967049999996</v>
      </c>
      <c r="C4858" s="75">
        <v>-1.0038091360000001</v>
      </c>
      <c r="D4858" s="75">
        <v>1.0380784249999999</v>
      </c>
    </row>
    <row r="4859" spans="2:4" x14ac:dyDescent="0.3">
      <c r="B4859" s="75">
        <v>-1.4159064539999999</v>
      </c>
      <c r="C4859" s="75">
        <v>1.1116004129999999</v>
      </c>
      <c r="D4859" s="75">
        <v>0.39079983899999998</v>
      </c>
    </row>
    <row r="4860" spans="2:4" x14ac:dyDescent="0.3">
      <c r="B4860" s="75">
        <v>1.836480677</v>
      </c>
      <c r="C4860" s="75">
        <v>-0.89121083000000001</v>
      </c>
      <c r="D4860" s="75">
        <v>-0.36017855599999998</v>
      </c>
    </row>
    <row r="4861" spans="2:4" x14ac:dyDescent="0.3">
      <c r="B4861" s="75">
        <v>-5.9586816469999997</v>
      </c>
      <c r="C4861" s="75">
        <v>-2.193851317</v>
      </c>
      <c r="D4861" s="75">
        <v>3.836925822</v>
      </c>
    </row>
    <row r="4862" spans="2:4" x14ac:dyDescent="0.3">
      <c r="B4862" s="75">
        <v>1.256826574</v>
      </c>
      <c r="C4862" s="75">
        <v>1.5817050850000001</v>
      </c>
      <c r="D4862" s="75">
        <v>0.82657599800000003</v>
      </c>
    </row>
    <row r="4863" spans="2:4" x14ac:dyDescent="0.3">
      <c r="B4863" s="75">
        <v>3.667687608</v>
      </c>
      <c r="C4863" s="75">
        <v>5.8118019609999996</v>
      </c>
      <c r="D4863" s="75">
        <v>0.56421092500000003</v>
      </c>
    </row>
    <row r="4864" spans="2:4" x14ac:dyDescent="0.3">
      <c r="B4864" s="75">
        <v>0.10060706</v>
      </c>
      <c r="C4864" s="75">
        <v>6.1648732820000003</v>
      </c>
      <c r="D4864" s="75">
        <v>3.668154318</v>
      </c>
    </row>
    <row r="4865" spans="2:4" x14ac:dyDescent="0.3">
      <c r="B4865" s="75">
        <v>-2.4883021000000002E-2</v>
      </c>
      <c r="C4865" s="75">
        <v>-1.0959987330000001</v>
      </c>
      <c r="D4865" s="75">
        <v>0.48717151400000003</v>
      </c>
    </row>
    <row r="4866" spans="2:4" x14ac:dyDescent="0.3">
      <c r="B4866" s="75">
        <v>-1.329919179</v>
      </c>
      <c r="C4866" s="75">
        <v>-0.37368589299999999</v>
      </c>
      <c r="D4866" s="75">
        <v>2.5153578049999998</v>
      </c>
    </row>
    <row r="4867" spans="2:4" x14ac:dyDescent="0.3">
      <c r="B4867" s="75">
        <v>-0.78270585199999998</v>
      </c>
      <c r="C4867" s="75">
        <v>0.83545482999999998</v>
      </c>
      <c r="D4867" s="75">
        <v>1.3253942270000001</v>
      </c>
    </row>
    <row r="4868" spans="2:4" x14ac:dyDescent="0.3">
      <c r="B4868" s="75">
        <v>2.15270888</v>
      </c>
      <c r="C4868" s="75">
        <v>1.354696055</v>
      </c>
      <c r="D4868" s="75">
        <v>-4.4700674779999998</v>
      </c>
    </row>
    <row r="4869" spans="2:4" x14ac:dyDescent="0.3">
      <c r="B4869" s="75">
        <v>-0.39273708699999998</v>
      </c>
      <c r="C4869" s="75">
        <v>0.389502342</v>
      </c>
      <c r="D4869" s="75">
        <v>0.51890115299999995</v>
      </c>
    </row>
    <row r="4870" spans="2:4" x14ac:dyDescent="0.3">
      <c r="B4870" s="75">
        <v>-0.48005805499999998</v>
      </c>
      <c r="C4870" s="75">
        <v>-3.9239968410000001</v>
      </c>
      <c r="D4870" s="75">
        <v>-3.4218916620000002</v>
      </c>
    </row>
    <row r="4871" spans="2:4" x14ac:dyDescent="0.3">
      <c r="B4871" s="75">
        <v>2.5635335129999999</v>
      </c>
      <c r="C4871" s="75">
        <v>-0.295389132</v>
      </c>
      <c r="D4871" s="75">
        <v>-2.442721133</v>
      </c>
    </row>
    <row r="4872" spans="2:4" x14ac:dyDescent="0.3">
      <c r="B4872" s="75">
        <v>-0.92862674199999995</v>
      </c>
      <c r="C4872" s="75">
        <v>-0.95259483300000003</v>
      </c>
      <c r="D4872" s="75">
        <v>-0.16029965500000001</v>
      </c>
    </row>
    <row r="4873" spans="2:4" x14ac:dyDescent="0.3">
      <c r="B4873" s="75">
        <v>-0.62488368500000002</v>
      </c>
      <c r="C4873" s="75">
        <v>2.2399118260000002</v>
      </c>
      <c r="D4873" s="75">
        <v>4.157623439</v>
      </c>
    </row>
    <row r="4874" spans="2:4" x14ac:dyDescent="0.3">
      <c r="B4874" s="75">
        <v>3.6430132209999999</v>
      </c>
      <c r="C4874" s="75">
        <v>2.5101983739999998</v>
      </c>
      <c r="D4874" s="75">
        <v>-4.1013220080000004</v>
      </c>
    </row>
    <row r="4875" spans="2:4" x14ac:dyDescent="0.3">
      <c r="B4875" s="75">
        <v>-4.1374224499999999</v>
      </c>
      <c r="C4875" s="75">
        <v>-2.867400022</v>
      </c>
      <c r="D4875" s="75">
        <v>2.3175027969999999</v>
      </c>
    </row>
    <row r="4876" spans="2:4" x14ac:dyDescent="0.3">
      <c r="B4876" s="75">
        <v>-3.5153987500000001</v>
      </c>
      <c r="C4876" s="75">
        <v>0.14622064000000001</v>
      </c>
      <c r="D4876" s="75">
        <v>3.3499218669999999</v>
      </c>
    </row>
    <row r="4877" spans="2:4" x14ac:dyDescent="0.3">
      <c r="B4877" s="75">
        <v>2.1361002029999998</v>
      </c>
      <c r="C4877" s="75">
        <v>2.3377356589999998</v>
      </c>
      <c r="D4877" s="75">
        <v>1.660121274</v>
      </c>
    </row>
    <row r="4878" spans="2:4" x14ac:dyDescent="0.3">
      <c r="B4878" s="75">
        <v>-3.7204409109999999</v>
      </c>
      <c r="C4878" s="75">
        <v>-0.59855681599999999</v>
      </c>
      <c r="D4878" s="75">
        <v>0.75996560800000001</v>
      </c>
    </row>
    <row r="4879" spans="2:4" x14ac:dyDescent="0.3">
      <c r="B4879" s="75">
        <v>-4.4506815890000002</v>
      </c>
      <c r="C4879" s="75">
        <v>-2.213642551</v>
      </c>
      <c r="D4879" s="75">
        <v>1.0154732799999999</v>
      </c>
    </row>
    <row r="4880" spans="2:4" x14ac:dyDescent="0.3">
      <c r="B4880" s="75">
        <v>0.59888891</v>
      </c>
      <c r="C4880" s="75">
        <v>4.3322066299999999</v>
      </c>
      <c r="D4880" s="75">
        <v>1.572047687</v>
      </c>
    </row>
    <row r="4881" spans="2:4" x14ac:dyDescent="0.3">
      <c r="B4881" s="75">
        <v>1.3412043339999999</v>
      </c>
      <c r="C4881" s="75">
        <v>2.3406163499999999</v>
      </c>
      <c r="D4881" s="75">
        <v>-1.278348201</v>
      </c>
    </row>
    <row r="4882" spans="2:4" x14ac:dyDescent="0.3">
      <c r="B4882" s="75">
        <v>1.3283597920000001</v>
      </c>
      <c r="C4882" s="75">
        <v>8.1288400999999996E-2</v>
      </c>
      <c r="D4882" s="75">
        <v>-2.4852898969999999</v>
      </c>
    </row>
    <row r="4883" spans="2:4" x14ac:dyDescent="0.3">
      <c r="B4883" s="75">
        <v>0.74503394000000001</v>
      </c>
      <c r="C4883" s="75">
        <v>1.387021566</v>
      </c>
      <c r="D4883" s="75">
        <v>1.891227164</v>
      </c>
    </row>
    <row r="4884" spans="2:4" x14ac:dyDescent="0.3">
      <c r="B4884" s="75">
        <v>-1.3717072219999999</v>
      </c>
      <c r="C4884" s="75">
        <v>-0.791601479</v>
      </c>
      <c r="D4884" s="75">
        <v>-0.43846368600000002</v>
      </c>
    </row>
    <row r="4885" spans="2:4" x14ac:dyDescent="0.3">
      <c r="B4885" s="75">
        <v>-5.7156959130000002</v>
      </c>
      <c r="C4885" s="75">
        <v>-3.6121763599999999</v>
      </c>
      <c r="D4885" s="75">
        <v>4.6024825229999999</v>
      </c>
    </row>
    <row r="4886" spans="2:4" x14ac:dyDescent="0.3">
      <c r="B4886" s="75">
        <v>2.2832379129999998</v>
      </c>
      <c r="C4886" s="75">
        <v>-2.4705016569999998</v>
      </c>
      <c r="D4886" s="75">
        <v>-1.0000934100000001</v>
      </c>
    </row>
    <row r="4887" spans="2:4" x14ac:dyDescent="0.3">
      <c r="B4887" s="75">
        <v>-5.1304888479999997</v>
      </c>
      <c r="C4887" s="75">
        <v>-2.1415276259999998</v>
      </c>
      <c r="D4887" s="75">
        <v>2.2070284089999999</v>
      </c>
    </row>
    <row r="4888" spans="2:4" x14ac:dyDescent="0.3">
      <c r="B4888" s="75">
        <v>-5.1804754490000002</v>
      </c>
      <c r="C4888" s="75">
        <v>-4.6906463079999998</v>
      </c>
      <c r="D4888" s="75">
        <v>4.1633463309999996</v>
      </c>
    </row>
    <row r="4889" spans="2:4" x14ac:dyDescent="0.3">
      <c r="B4889" s="75">
        <v>-0.56358720299999998</v>
      </c>
      <c r="C4889" s="75">
        <v>-3.1162735019999999</v>
      </c>
      <c r="D4889" s="75">
        <v>-1.2002257519999999</v>
      </c>
    </row>
    <row r="4890" spans="2:4" x14ac:dyDescent="0.3">
      <c r="B4890" s="75">
        <v>0.393005037</v>
      </c>
      <c r="C4890" s="75">
        <v>-1.087248545</v>
      </c>
      <c r="D4890" s="75">
        <v>-1.4707999140000001</v>
      </c>
    </row>
    <row r="4891" spans="2:4" x14ac:dyDescent="0.3">
      <c r="B4891" s="75">
        <v>0.550953256</v>
      </c>
      <c r="C4891" s="75">
        <v>2.9805010900000002</v>
      </c>
      <c r="D4891" s="75">
        <v>1.0333406E-2</v>
      </c>
    </row>
    <row r="4892" spans="2:4" x14ac:dyDescent="0.3">
      <c r="B4892" s="75">
        <v>2.784364338</v>
      </c>
      <c r="C4892" s="75">
        <v>6.0150305350000002</v>
      </c>
      <c r="D4892" s="75">
        <v>2.0699139720000002</v>
      </c>
    </row>
    <row r="4893" spans="2:4" x14ac:dyDescent="0.3">
      <c r="B4893" s="75">
        <v>-0.564848346</v>
      </c>
      <c r="C4893" s="75">
        <v>-1.703131774</v>
      </c>
      <c r="D4893" s="75">
        <v>1.352859051</v>
      </c>
    </row>
    <row r="4894" spans="2:4" x14ac:dyDescent="0.3">
      <c r="B4894" s="75">
        <v>2.46560019</v>
      </c>
      <c r="C4894" s="75">
        <v>4.1406986090000002</v>
      </c>
      <c r="D4894" s="75">
        <v>-0.212755844</v>
      </c>
    </row>
    <row r="4895" spans="2:4" x14ac:dyDescent="0.3">
      <c r="B4895" s="75">
        <v>-0.66863131499999995</v>
      </c>
      <c r="C4895" s="75">
        <v>-0.54683101599999995</v>
      </c>
      <c r="D4895" s="75">
        <v>0.25178600699999998</v>
      </c>
    </row>
    <row r="4896" spans="2:4" x14ac:dyDescent="0.3">
      <c r="B4896" s="75">
        <v>2.166057838</v>
      </c>
      <c r="C4896" s="75">
        <v>1.985958393</v>
      </c>
      <c r="D4896" s="75">
        <v>-0.70164506500000001</v>
      </c>
    </row>
    <row r="4897" spans="2:4" x14ac:dyDescent="0.3">
      <c r="B4897" s="75">
        <v>1.7454822860000001</v>
      </c>
      <c r="C4897" s="75">
        <v>5.1994880830000003</v>
      </c>
      <c r="D4897" s="75">
        <v>2.4677138670000001</v>
      </c>
    </row>
    <row r="4898" spans="2:4" x14ac:dyDescent="0.3">
      <c r="B4898" s="75">
        <v>-0.96812675800000003</v>
      </c>
      <c r="C4898" s="75">
        <v>-1.6195891469999999</v>
      </c>
      <c r="D4898" s="75">
        <v>0.41404280300000001</v>
      </c>
    </row>
    <row r="4899" spans="2:4" x14ac:dyDescent="0.3">
      <c r="B4899" s="75">
        <v>1.3086787369999999</v>
      </c>
      <c r="C4899" s="75">
        <v>0.95617916199999997</v>
      </c>
      <c r="D4899" s="75">
        <v>-0.74730117299999999</v>
      </c>
    </row>
    <row r="4900" spans="2:4" x14ac:dyDescent="0.3">
      <c r="B4900" s="75">
        <v>-7.2865670360000001</v>
      </c>
      <c r="C4900" s="75">
        <v>-2.2229802489999999</v>
      </c>
      <c r="D4900" s="75">
        <v>3.7181472420000001</v>
      </c>
    </row>
    <row r="4901" spans="2:4" x14ac:dyDescent="0.3">
      <c r="B4901" s="75">
        <v>-0.58715463599999995</v>
      </c>
      <c r="C4901" s="75">
        <v>0.86521894499999996</v>
      </c>
      <c r="D4901" s="75">
        <v>1.6499130150000001</v>
      </c>
    </row>
    <row r="4902" spans="2:4" x14ac:dyDescent="0.3">
      <c r="B4902" s="75">
        <v>2.4897981480000002</v>
      </c>
      <c r="C4902" s="75">
        <v>2.941455114</v>
      </c>
      <c r="D4902" s="75">
        <v>-3.3046156120000001</v>
      </c>
    </row>
    <row r="4903" spans="2:4" x14ac:dyDescent="0.3">
      <c r="B4903" s="75">
        <v>0.86857304599999996</v>
      </c>
      <c r="C4903" s="75">
        <v>0.77749248699999995</v>
      </c>
      <c r="D4903" s="75">
        <v>-1.0975520830000001</v>
      </c>
    </row>
    <row r="4904" spans="2:4" x14ac:dyDescent="0.3">
      <c r="B4904" s="75">
        <v>0.88463835099999999</v>
      </c>
      <c r="C4904" s="75">
        <v>1.4292035439999999</v>
      </c>
      <c r="D4904" s="75">
        <v>1.5438383520000001</v>
      </c>
    </row>
    <row r="4905" spans="2:4" x14ac:dyDescent="0.3">
      <c r="B4905" s="75">
        <v>1.86908294</v>
      </c>
      <c r="C4905" s="75">
        <v>0.43618134800000002</v>
      </c>
      <c r="D4905" s="75">
        <v>-2.2925279019999998</v>
      </c>
    </row>
    <row r="4906" spans="2:4" x14ac:dyDescent="0.3">
      <c r="B4906" s="75">
        <v>-0.52581500999999997</v>
      </c>
      <c r="C4906" s="75">
        <v>-0.52892356100000004</v>
      </c>
      <c r="D4906" s="75">
        <v>1.229166843</v>
      </c>
    </row>
    <row r="4907" spans="2:4" x14ac:dyDescent="0.3">
      <c r="B4907" s="75">
        <v>2.1708732620000002</v>
      </c>
      <c r="C4907" s="75">
        <v>3.6475841779999998</v>
      </c>
      <c r="D4907" s="75">
        <v>-1.4742993360000001</v>
      </c>
    </row>
    <row r="4908" spans="2:4" x14ac:dyDescent="0.3">
      <c r="B4908" s="75">
        <v>-2.2279880510000001</v>
      </c>
      <c r="C4908" s="75">
        <v>-2.4500280679999999</v>
      </c>
      <c r="D4908" s="75">
        <v>-1.6287795430000001</v>
      </c>
    </row>
    <row r="4909" spans="2:4" x14ac:dyDescent="0.3">
      <c r="B4909" s="75">
        <v>-0.54137011199999996</v>
      </c>
      <c r="C4909" s="75">
        <v>0.81530871999999999</v>
      </c>
      <c r="D4909" s="75">
        <v>-0.96586825300000001</v>
      </c>
    </row>
    <row r="4910" spans="2:4" x14ac:dyDescent="0.3">
      <c r="B4910" s="75">
        <v>4.6397295620000003</v>
      </c>
      <c r="C4910" s="75">
        <v>3.670444217</v>
      </c>
      <c r="D4910" s="75">
        <v>-2.6101293669999999</v>
      </c>
    </row>
    <row r="4911" spans="2:4" x14ac:dyDescent="0.3">
      <c r="B4911" s="75">
        <v>-2.519308256</v>
      </c>
      <c r="C4911" s="75">
        <v>-0.93902852000000003</v>
      </c>
      <c r="D4911" s="75">
        <v>2.9715042619999998</v>
      </c>
    </row>
    <row r="4912" spans="2:4" x14ac:dyDescent="0.3">
      <c r="B4912" s="75">
        <v>-1.6926289219999999</v>
      </c>
      <c r="C4912" s="75">
        <v>-2.8266030170000001</v>
      </c>
      <c r="D4912" s="75">
        <v>1.6108394109999999</v>
      </c>
    </row>
    <row r="4913" spans="2:4" x14ac:dyDescent="0.3">
      <c r="B4913" s="75">
        <v>2.0144311500000001</v>
      </c>
      <c r="C4913" s="75">
        <v>-0.487342373</v>
      </c>
      <c r="D4913" s="75">
        <v>-0.61352721700000001</v>
      </c>
    </row>
    <row r="4914" spans="2:4" x14ac:dyDescent="0.3">
      <c r="B4914" s="75">
        <v>-3.7755066880000001</v>
      </c>
      <c r="C4914" s="75">
        <v>-2.4140099689999999</v>
      </c>
      <c r="D4914" s="75">
        <v>5.2592193959999998</v>
      </c>
    </row>
    <row r="4915" spans="2:4" x14ac:dyDescent="0.3">
      <c r="B4915" s="75">
        <v>4.6924455180000004</v>
      </c>
      <c r="C4915" s="75">
        <v>1.584223299</v>
      </c>
      <c r="D4915" s="75">
        <v>-3.2677767950000001</v>
      </c>
    </row>
    <row r="4916" spans="2:4" x14ac:dyDescent="0.3">
      <c r="B4916" s="75">
        <v>-3.6639015989999999</v>
      </c>
      <c r="C4916" s="75">
        <v>-0.87316516600000005</v>
      </c>
      <c r="D4916" s="75">
        <v>0.409373975</v>
      </c>
    </row>
    <row r="4917" spans="2:4" x14ac:dyDescent="0.3">
      <c r="B4917" s="75">
        <v>-1.424477242</v>
      </c>
      <c r="C4917" s="75">
        <v>-0.48067852700000002</v>
      </c>
      <c r="D4917" s="75">
        <v>-0.31109577599999999</v>
      </c>
    </row>
    <row r="4918" spans="2:4" x14ac:dyDescent="0.3">
      <c r="B4918" s="75">
        <v>-4.7582068810000004</v>
      </c>
      <c r="C4918" s="75">
        <v>-2.66462062</v>
      </c>
      <c r="D4918" s="75">
        <v>0.84627269800000005</v>
      </c>
    </row>
    <row r="4919" spans="2:4" x14ac:dyDescent="0.3">
      <c r="B4919" s="75">
        <v>2.7456277770000002</v>
      </c>
      <c r="C4919" s="75">
        <v>2.357871829</v>
      </c>
      <c r="D4919" s="75">
        <v>-0.689490241</v>
      </c>
    </row>
    <row r="4920" spans="2:4" x14ac:dyDescent="0.3">
      <c r="B4920" s="75">
        <v>-5.9429030000000001E-2</v>
      </c>
      <c r="C4920" s="75">
        <v>-0.15413539200000001</v>
      </c>
      <c r="D4920" s="75">
        <v>1.6963569970000001</v>
      </c>
    </row>
    <row r="4921" spans="2:4" x14ac:dyDescent="0.3">
      <c r="B4921" s="75">
        <v>-4.9066242640000004</v>
      </c>
      <c r="C4921" s="75">
        <v>-0.60719637400000004</v>
      </c>
      <c r="D4921" s="75">
        <v>4.939865878</v>
      </c>
    </row>
    <row r="4922" spans="2:4" x14ac:dyDescent="0.3">
      <c r="B4922" s="75">
        <v>0.438912578</v>
      </c>
      <c r="C4922" s="75">
        <v>2.371738632</v>
      </c>
      <c r="D4922" s="75">
        <v>3.330325733</v>
      </c>
    </row>
    <row r="4923" spans="2:4" x14ac:dyDescent="0.3">
      <c r="B4923" s="75">
        <v>-0.157117061</v>
      </c>
      <c r="C4923" s="75">
        <v>0.81200152000000003</v>
      </c>
      <c r="D4923" s="75">
        <v>2.708565197</v>
      </c>
    </row>
    <row r="4924" spans="2:4" x14ac:dyDescent="0.3">
      <c r="B4924" s="75">
        <v>2.3805691360000001</v>
      </c>
      <c r="C4924" s="75">
        <v>0.59624929299999996</v>
      </c>
      <c r="D4924" s="75">
        <v>-0.73737375100000002</v>
      </c>
    </row>
    <row r="4925" spans="2:4" x14ac:dyDescent="0.3">
      <c r="B4925" s="75">
        <v>1.3259269119999999</v>
      </c>
      <c r="C4925" s="75">
        <v>-4.7166931649999997</v>
      </c>
      <c r="D4925" s="75">
        <v>-1.6518324200000001</v>
      </c>
    </row>
    <row r="4926" spans="2:4" x14ac:dyDescent="0.3">
      <c r="B4926" s="75">
        <v>-4.8866769999999999E-3</v>
      </c>
      <c r="C4926" s="75">
        <v>-2.4300494229999998</v>
      </c>
      <c r="D4926" s="75">
        <v>-0.81623695699999999</v>
      </c>
    </row>
    <row r="4927" spans="2:4" x14ac:dyDescent="0.3">
      <c r="B4927" s="75">
        <v>0.449408749</v>
      </c>
      <c r="C4927" s="75">
        <v>-3.0179336029999999</v>
      </c>
      <c r="D4927" s="75">
        <v>-2.2959415359999999</v>
      </c>
    </row>
    <row r="4928" spans="2:4" x14ac:dyDescent="0.3">
      <c r="B4928" s="75">
        <v>0.17556795</v>
      </c>
      <c r="C4928" s="75">
        <v>1.7349279849999999</v>
      </c>
      <c r="D4928" s="75">
        <v>-4.6802043000000002E-2</v>
      </c>
    </row>
    <row r="4929" spans="2:4" x14ac:dyDescent="0.3">
      <c r="B4929" s="75">
        <v>2.1626212470000001</v>
      </c>
      <c r="C4929" s="75">
        <v>1.8697969889999999</v>
      </c>
      <c r="D4929" s="75">
        <v>-2.045831969</v>
      </c>
    </row>
    <row r="4930" spans="2:4" x14ac:dyDescent="0.3">
      <c r="B4930" s="75">
        <v>-5.2123235320000001</v>
      </c>
      <c r="C4930" s="75">
        <v>-3.1587301330000002</v>
      </c>
      <c r="D4930" s="75">
        <v>1.9261443410000001</v>
      </c>
    </row>
    <row r="4931" spans="2:4" x14ac:dyDescent="0.3">
      <c r="B4931" s="75">
        <v>0.80895619500000004</v>
      </c>
      <c r="C4931" s="75">
        <v>-1.7667050449999999</v>
      </c>
      <c r="D4931" s="75">
        <v>2.314859223</v>
      </c>
    </row>
    <row r="4932" spans="2:4" x14ac:dyDescent="0.3">
      <c r="B4932" s="75">
        <v>-3.8759155860000001</v>
      </c>
      <c r="C4932" s="75">
        <v>-6.4284725000000001E-2</v>
      </c>
      <c r="D4932" s="75">
        <v>4.4377805050000001</v>
      </c>
    </row>
    <row r="4933" spans="2:4" x14ac:dyDescent="0.3">
      <c r="B4933" s="75">
        <v>0.376900762</v>
      </c>
      <c r="C4933" s="75">
        <v>-3.0064602090000001</v>
      </c>
      <c r="D4933" s="75">
        <v>-3.332072997</v>
      </c>
    </row>
    <row r="4934" spans="2:4" x14ac:dyDescent="0.3">
      <c r="B4934" s="75">
        <v>5.6678286000000001E-2</v>
      </c>
      <c r="C4934" s="75">
        <v>1.775681488</v>
      </c>
      <c r="D4934" s="75">
        <v>2.3831254300000002</v>
      </c>
    </row>
    <row r="4935" spans="2:4" x14ac:dyDescent="0.3">
      <c r="B4935" s="75">
        <v>-1.917272426</v>
      </c>
      <c r="C4935" s="75">
        <v>1.734076417</v>
      </c>
      <c r="D4935" s="75">
        <v>2.8883107539999999</v>
      </c>
    </row>
    <row r="4936" spans="2:4" x14ac:dyDescent="0.3">
      <c r="B4936" s="75">
        <v>-5.0373371369999997</v>
      </c>
      <c r="C4936" s="75">
        <v>-3.1371884269999999</v>
      </c>
      <c r="D4936" s="75">
        <v>1.7854027640000001</v>
      </c>
    </row>
    <row r="4937" spans="2:4" x14ac:dyDescent="0.3">
      <c r="B4937" s="75">
        <v>8.7139273819999996</v>
      </c>
      <c r="C4937" s="75">
        <v>4.1285814009999999</v>
      </c>
      <c r="D4937" s="75">
        <v>-5.6160865639999997</v>
      </c>
    </row>
    <row r="4938" spans="2:4" x14ac:dyDescent="0.3">
      <c r="B4938" s="75">
        <v>-1.2240481320000001</v>
      </c>
      <c r="C4938" s="75">
        <v>-0.23580822600000001</v>
      </c>
      <c r="D4938" s="75">
        <v>2.137082736</v>
      </c>
    </row>
    <row r="4939" spans="2:4" x14ac:dyDescent="0.3">
      <c r="B4939" s="75">
        <v>-3.23640419</v>
      </c>
      <c r="C4939" s="75">
        <v>-0.95427049100000005</v>
      </c>
      <c r="D4939" s="75">
        <v>1.398370798</v>
      </c>
    </row>
    <row r="4940" spans="2:4" x14ac:dyDescent="0.3">
      <c r="B4940" s="75">
        <v>-3.070521136</v>
      </c>
      <c r="C4940" s="75">
        <v>-3.0958335030000002</v>
      </c>
      <c r="D4940" s="75">
        <v>-1.617832763</v>
      </c>
    </row>
    <row r="4941" spans="2:4" x14ac:dyDescent="0.3">
      <c r="B4941" s="75">
        <v>-0.141986848</v>
      </c>
      <c r="C4941" s="75">
        <v>-0.71668617400000001</v>
      </c>
      <c r="D4941" s="75">
        <v>-2.124773324</v>
      </c>
    </row>
    <row r="4942" spans="2:4" x14ac:dyDescent="0.3">
      <c r="B4942" s="75">
        <v>-0.22632791999999999</v>
      </c>
      <c r="C4942" s="75">
        <v>-3.478304627</v>
      </c>
      <c r="D4942" s="75">
        <v>-3.2277747780000001</v>
      </c>
    </row>
    <row r="4943" spans="2:4" x14ac:dyDescent="0.3">
      <c r="B4943" s="75">
        <v>1.0324247790000001</v>
      </c>
      <c r="C4943" s="75">
        <v>-0.65165253899999998</v>
      </c>
      <c r="D4943" s="75">
        <v>6.3004370000000004E-2</v>
      </c>
    </row>
    <row r="4944" spans="2:4" x14ac:dyDescent="0.3">
      <c r="B4944" s="75">
        <v>-7.9234731000000003E-2</v>
      </c>
      <c r="C4944" s="75">
        <v>-0.39131529199999998</v>
      </c>
      <c r="D4944" s="75">
        <v>-1.7450565810000001</v>
      </c>
    </row>
    <row r="4945" spans="2:4" x14ac:dyDescent="0.3">
      <c r="B4945" s="75">
        <v>1.3846195050000001</v>
      </c>
      <c r="C4945" s="75">
        <v>2.492000617</v>
      </c>
      <c r="D4945" s="75">
        <v>0.305815479</v>
      </c>
    </row>
    <row r="4946" spans="2:4" x14ac:dyDescent="0.3">
      <c r="B4946" s="75">
        <v>-3.976170749</v>
      </c>
      <c r="C4946" s="75">
        <v>-3.0846808960000001</v>
      </c>
      <c r="D4946" s="75">
        <v>0.98933139400000003</v>
      </c>
    </row>
    <row r="4947" spans="2:4" x14ac:dyDescent="0.3">
      <c r="B4947" s="75">
        <v>1.4430852599999999</v>
      </c>
      <c r="C4947" s="75">
        <v>-0.71879018500000003</v>
      </c>
      <c r="D4947" s="75">
        <v>-1.2613574869999999</v>
      </c>
    </row>
    <row r="4948" spans="2:4" x14ac:dyDescent="0.3">
      <c r="B4948" s="75">
        <v>-0.225564763</v>
      </c>
      <c r="C4948" s="75">
        <v>-1.566778081</v>
      </c>
      <c r="D4948" s="75">
        <v>-0.86948436500000004</v>
      </c>
    </row>
    <row r="4949" spans="2:4" x14ac:dyDescent="0.3">
      <c r="B4949" s="75">
        <v>-1.9342332849999999</v>
      </c>
      <c r="C4949" s="75">
        <v>-0.17876383400000001</v>
      </c>
      <c r="D4949" s="75">
        <v>0.89041933200000001</v>
      </c>
    </row>
    <row r="4950" spans="2:4" x14ac:dyDescent="0.3">
      <c r="B4950" s="75">
        <v>0.45837285300000002</v>
      </c>
      <c r="C4950" s="75">
        <v>-3.3714266240000001</v>
      </c>
      <c r="D4950" s="75">
        <v>-1.8478223250000001</v>
      </c>
    </row>
    <row r="4951" spans="2:4" x14ac:dyDescent="0.3">
      <c r="B4951" s="75">
        <v>-2.185946022</v>
      </c>
      <c r="C4951" s="75">
        <v>4.4740131490000001</v>
      </c>
      <c r="D4951" s="75">
        <v>2.2712643369999999</v>
      </c>
    </row>
    <row r="4952" spans="2:4" x14ac:dyDescent="0.3">
      <c r="B4952" s="75">
        <v>2.559791449</v>
      </c>
      <c r="C4952" s="75">
        <v>-0.88579022200000002</v>
      </c>
      <c r="D4952" s="75">
        <v>-2.9904396580000001</v>
      </c>
    </row>
    <row r="4953" spans="2:4" x14ac:dyDescent="0.3">
      <c r="B4953" s="75">
        <v>-0.834809629</v>
      </c>
      <c r="C4953" s="75">
        <v>-1.0566390240000001</v>
      </c>
      <c r="D4953" s="75">
        <v>2.1943343999999998</v>
      </c>
    </row>
    <row r="4954" spans="2:4" x14ac:dyDescent="0.3">
      <c r="B4954" s="75">
        <v>4.502317455</v>
      </c>
      <c r="C4954" s="75">
        <v>-0.58235107699999999</v>
      </c>
      <c r="D4954" s="75">
        <v>-4.2282635940000004</v>
      </c>
    </row>
    <row r="4955" spans="2:4" x14ac:dyDescent="0.3">
      <c r="B4955" s="75">
        <v>1.439150886</v>
      </c>
      <c r="C4955" s="75">
        <v>0.25641306200000002</v>
      </c>
      <c r="D4955" s="75">
        <v>-1.4107126759999999</v>
      </c>
    </row>
    <row r="4956" spans="2:4" x14ac:dyDescent="0.3">
      <c r="B4956" s="75">
        <v>-2.741860827</v>
      </c>
      <c r="C4956" s="75">
        <v>-2.0442646390000001</v>
      </c>
      <c r="D4956" s="75">
        <v>1.083722383</v>
      </c>
    </row>
    <row r="4957" spans="2:4" x14ac:dyDescent="0.3">
      <c r="B4957" s="75">
        <v>-3.9846678500000001</v>
      </c>
      <c r="C4957" s="75">
        <v>0.33639132399999999</v>
      </c>
      <c r="D4957" s="75">
        <v>3.8201956309999998</v>
      </c>
    </row>
    <row r="4958" spans="2:4" x14ac:dyDescent="0.3">
      <c r="B4958" s="75">
        <v>-1.5589003299999999</v>
      </c>
      <c r="C4958" s="75">
        <v>-5.2422092600000001</v>
      </c>
      <c r="D4958" s="75">
        <v>-1.3824934520000001</v>
      </c>
    </row>
    <row r="4959" spans="2:4" x14ac:dyDescent="0.3">
      <c r="B4959" s="75">
        <v>3.279357471</v>
      </c>
      <c r="C4959" s="75">
        <v>6.464626129</v>
      </c>
      <c r="D4959" s="75">
        <v>1.71334948</v>
      </c>
    </row>
    <row r="4960" spans="2:4" x14ac:dyDescent="0.3">
      <c r="B4960" s="75">
        <v>-0.332244498</v>
      </c>
      <c r="C4960" s="75">
        <v>3.3296092339999999</v>
      </c>
      <c r="D4960" s="75">
        <v>5.1119877760000003</v>
      </c>
    </row>
    <row r="4961" spans="2:4" x14ac:dyDescent="0.3">
      <c r="B4961" s="75">
        <v>-3.5380860429999998</v>
      </c>
      <c r="C4961" s="75">
        <v>-3.3275114399999999</v>
      </c>
      <c r="D4961" s="75">
        <v>0.97445268100000004</v>
      </c>
    </row>
    <row r="4962" spans="2:4" x14ac:dyDescent="0.3">
      <c r="B4962" s="75">
        <v>-4.0238158979999996</v>
      </c>
      <c r="C4962" s="75">
        <v>-1.4973225750000001</v>
      </c>
      <c r="D4962" s="75">
        <v>1.0658456810000001</v>
      </c>
    </row>
    <row r="4963" spans="2:4" x14ac:dyDescent="0.3">
      <c r="B4963" s="75">
        <v>-0.397399059</v>
      </c>
      <c r="C4963" s="75">
        <v>0.66258409100000004</v>
      </c>
      <c r="D4963" s="75">
        <v>-0.199242484</v>
      </c>
    </row>
    <row r="4964" spans="2:4" x14ac:dyDescent="0.3">
      <c r="B4964" s="75">
        <v>-2.2359796580000002</v>
      </c>
      <c r="C4964" s="75">
        <v>1.2628701000000001E-2</v>
      </c>
      <c r="D4964" s="75">
        <v>2.2022893680000002</v>
      </c>
    </row>
    <row r="4965" spans="2:4" x14ac:dyDescent="0.3">
      <c r="B4965" s="75">
        <v>-1.4755898649999999</v>
      </c>
      <c r="C4965" s="75">
        <v>-3.3977779770000001</v>
      </c>
      <c r="D4965" s="75">
        <v>-0.82380634399999997</v>
      </c>
    </row>
    <row r="4966" spans="2:4" x14ac:dyDescent="0.3">
      <c r="B4966" s="75">
        <v>-0.32801870500000002</v>
      </c>
      <c r="C4966" s="75">
        <v>2.0815371069999999</v>
      </c>
      <c r="D4966" s="75">
        <v>1.4412143260000001</v>
      </c>
    </row>
    <row r="4967" spans="2:4" x14ac:dyDescent="0.3">
      <c r="B4967" s="75">
        <v>-1.987942047</v>
      </c>
      <c r="C4967" s="75">
        <v>-3.212358198</v>
      </c>
      <c r="D4967" s="75">
        <v>-0.207890821</v>
      </c>
    </row>
    <row r="4968" spans="2:4" x14ac:dyDescent="0.3">
      <c r="B4968" s="75">
        <v>3.3252387620000001</v>
      </c>
      <c r="C4968" s="75">
        <v>2.7084076160000001</v>
      </c>
      <c r="D4968" s="75">
        <v>-2.3681672379999998</v>
      </c>
    </row>
    <row r="4969" spans="2:4" x14ac:dyDescent="0.3">
      <c r="B4969" s="75">
        <v>-0.93571780500000001</v>
      </c>
      <c r="C4969" s="75">
        <v>-2.2703827460000001</v>
      </c>
      <c r="D4969" s="75">
        <v>-0.56777841299999998</v>
      </c>
    </row>
    <row r="4970" spans="2:4" x14ac:dyDescent="0.3">
      <c r="B4970" s="75">
        <v>-0.34980246199999998</v>
      </c>
      <c r="C4970" s="75">
        <v>-3.2147849050000001</v>
      </c>
      <c r="D4970" s="75">
        <v>-0.11612051900000001</v>
      </c>
    </row>
    <row r="4971" spans="2:4" x14ac:dyDescent="0.3">
      <c r="B4971" s="75">
        <v>1.6396098059999999</v>
      </c>
      <c r="C4971" s="75">
        <v>2.8986590200000002</v>
      </c>
      <c r="D4971" s="75">
        <v>3.4839637099999998</v>
      </c>
    </row>
    <row r="4972" spans="2:4" x14ac:dyDescent="0.3">
      <c r="B4972" s="75">
        <v>-5.4092071690000001</v>
      </c>
      <c r="C4972" s="75">
        <v>-5.1179957979999999</v>
      </c>
      <c r="D4972" s="75">
        <v>2.431448659</v>
      </c>
    </row>
    <row r="4973" spans="2:4" x14ac:dyDescent="0.3">
      <c r="B4973" s="75">
        <v>-2.094326181</v>
      </c>
      <c r="C4973" s="75">
        <v>-2.0877927550000002</v>
      </c>
      <c r="D4973" s="75">
        <v>0.85731642699999999</v>
      </c>
    </row>
    <row r="4974" spans="2:4" x14ac:dyDescent="0.3">
      <c r="B4974" s="75">
        <v>0.48898415899999997</v>
      </c>
      <c r="C4974" s="75">
        <v>2.5701420399999999</v>
      </c>
      <c r="D4974" s="75">
        <v>0.36175299300000002</v>
      </c>
    </row>
    <row r="4975" spans="2:4" x14ac:dyDescent="0.3">
      <c r="B4975" s="75">
        <v>3.0405891</v>
      </c>
      <c r="C4975" s="75">
        <v>2.1070595280000002</v>
      </c>
      <c r="D4975" s="75">
        <v>-2.7731916999999998E-2</v>
      </c>
    </row>
    <row r="4976" spans="2:4" x14ac:dyDescent="0.3">
      <c r="B4976" s="75">
        <v>-2.8710241160000001</v>
      </c>
      <c r="C4976" s="75">
        <v>-3.076259367</v>
      </c>
      <c r="D4976" s="75">
        <v>2.193815238</v>
      </c>
    </row>
    <row r="4977" spans="2:4" x14ac:dyDescent="0.3">
      <c r="B4977" s="75">
        <v>-8.4428808999999994E-2</v>
      </c>
      <c r="C4977" s="75">
        <v>0.43275395300000002</v>
      </c>
      <c r="D4977" s="75">
        <v>1.6577566379999999</v>
      </c>
    </row>
    <row r="4978" spans="2:4" x14ac:dyDescent="0.3">
      <c r="B4978" s="75">
        <v>-0.76017718999999995</v>
      </c>
      <c r="C4978" s="75">
        <v>-0.49031422000000002</v>
      </c>
      <c r="D4978" s="75">
        <v>0.66034408899999997</v>
      </c>
    </row>
    <row r="4979" spans="2:4" x14ac:dyDescent="0.3">
      <c r="B4979" s="75">
        <v>0.11757670100000001</v>
      </c>
      <c r="C4979" s="75">
        <v>0.26049908599999999</v>
      </c>
      <c r="D4979" s="75">
        <v>-7.9849209000000004E-2</v>
      </c>
    </row>
    <row r="4980" spans="2:4" x14ac:dyDescent="0.3">
      <c r="B4980" s="75">
        <v>-6.8980886000000005E-2</v>
      </c>
      <c r="C4980" s="75">
        <v>-1.0123870349999999</v>
      </c>
      <c r="D4980" s="75">
        <v>-1.625149003</v>
      </c>
    </row>
    <row r="4981" spans="2:4" x14ac:dyDescent="0.3">
      <c r="B4981" s="75">
        <v>-2.8649718119999998</v>
      </c>
      <c r="C4981" s="75">
        <v>2.262089112</v>
      </c>
      <c r="D4981" s="75">
        <v>3.067126274</v>
      </c>
    </row>
    <row r="4982" spans="2:4" x14ac:dyDescent="0.3">
      <c r="B4982" s="75">
        <v>-4.2100285209999999</v>
      </c>
      <c r="C4982" s="75">
        <v>0.249336634</v>
      </c>
      <c r="D4982" s="75">
        <v>3.9971748599999999</v>
      </c>
    </row>
    <row r="4983" spans="2:4" x14ac:dyDescent="0.3">
      <c r="B4983" s="75">
        <v>6.6613258670000004</v>
      </c>
      <c r="C4983" s="75">
        <v>4.0924940960000002</v>
      </c>
      <c r="D4983" s="75">
        <v>-2.4201869110000001</v>
      </c>
    </row>
    <row r="4984" spans="2:4" x14ac:dyDescent="0.3">
      <c r="B4984" s="75">
        <v>-4.4636985510000002</v>
      </c>
      <c r="C4984" s="75">
        <v>-2.1319110600000002</v>
      </c>
      <c r="D4984" s="75">
        <v>2.8327096639999998</v>
      </c>
    </row>
    <row r="4985" spans="2:4" x14ac:dyDescent="0.3">
      <c r="B4985" s="75">
        <v>-5.6257885000000001E-2</v>
      </c>
      <c r="C4985" s="75">
        <v>5.798153181</v>
      </c>
      <c r="D4985" s="75">
        <v>2.4791621109999999</v>
      </c>
    </row>
    <row r="4986" spans="2:4" x14ac:dyDescent="0.3">
      <c r="B4986" s="75">
        <v>-0.17771915299999999</v>
      </c>
      <c r="C4986" s="75">
        <v>-2.0792676779999999</v>
      </c>
      <c r="D4986" s="75">
        <v>-0.27573616099999998</v>
      </c>
    </row>
    <row r="4987" spans="2:4" x14ac:dyDescent="0.3">
      <c r="B4987" s="75">
        <v>1.745696226</v>
      </c>
      <c r="C4987" s="75">
        <v>-1.9495252240000001</v>
      </c>
      <c r="D4987" s="75">
        <v>-0.218755276</v>
      </c>
    </row>
    <row r="4988" spans="2:4" x14ac:dyDescent="0.3">
      <c r="B4988" s="75">
        <v>0.680619211</v>
      </c>
      <c r="C4988" s="75">
        <v>0.62190662699999999</v>
      </c>
      <c r="D4988" s="75">
        <v>0.834062411</v>
      </c>
    </row>
    <row r="4989" spans="2:4" x14ac:dyDescent="0.3">
      <c r="B4989" s="75">
        <v>0.22260806899999999</v>
      </c>
      <c r="C4989" s="75">
        <v>0.89790714599999999</v>
      </c>
      <c r="D4989" s="75">
        <v>-1.1809344530000001</v>
      </c>
    </row>
    <row r="4990" spans="2:4" x14ac:dyDescent="0.3">
      <c r="B4990" s="75">
        <v>-2.2488756699999999</v>
      </c>
      <c r="C4990" s="75">
        <v>2.4119433429999999</v>
      </c>
      <c r="D4990" s="75">
        <v>1.1535986840000001</v>
      </c>
    </row>
    <row r="4991" spans="2:4" x14ac:dyDescent="0.3">
      <c r="B4991" s="75">
        <v>0.59636942999999998</v>
      </c>
      <c r="C4991" s="75">
        <v>2.8431814790000001</v>
      </c>
      <c r="D4991" s="75">
        <v>0.38190271399999998</v>
      </c>
    </row>
    <row r="4992" spans="2:4" x14ac:dyDescent="0.3">
      <c r="B4992" s="75">
        <v>0.81000219299999998</v>
      </c>
      <c r="C4992" s="75">
        <v>0.33715721100000001</v>
      </c>
      <c r="D4992" s="75">
        <v>0.78869755600000002</v>
      </c>
    </row>
    <row r="4993" spans="2:4" x14ac:dyDescent="0.3">
      <c r="B4993" s="75">
        <v>2.0442433250000001</v>
      </c>
      <c r="C4993" s="75">
        <v>2.3197789869999998</v>
      </c>
      <c r="D4993" s="75">
        <v>1.214329502</v>
      </c>
    </row>
    <row r="4994" spans="2:4" x14ac:dyDescent="0.3">
      <c r="B4994" s="75">
        <v>3.7599535610000001</v>
      </c>
      <c r="C4994" s="75">
        <v>0.70164587599999995</v>
      </c>
      <c r="D4994" s="75">
        <v>-5.7613853539999997</v>
      </c>
    </row>
    <row r="4995" spans="2:4" x14ac:dyDescent="0.3">
      <c r="B4995" s="75">
        <v>-0.46757320499999999</v>
      </c>
      <c r="C4995" s="75">
        <v>1.474304238</v>
      </c>
      <c r="D4995" s="75">
        <v>4.4360461430000004</v>
      </c>
    </row>
    <row r="4996" spans="2:4" x14ac:dyDescent="0.3">
      <c r="B4996" s="75">
        <v>-6.3219687520000001</v>
      </c>
      <c r="C4996" s="75">
        <v>-3.1870603659999999</v>
      </c>
      <c r="D4996" s="75">
        <v>2.1821420919999999</v>
      </c>
    </row>
    <row r="4997" spans="2:4" x14ac:dyDescent="0.3">
      <c r="B4997" s="75">
        <v>-0.94746463299999995</v>
      </c>
      <c r="C4997" s="75">
        <v>-2.5762768739999999</v>
      </c>
      <c r="D4997" s="75">
        <v>-2.272885187</v>
      </c>
    </row>
    <row r="4998" spans="2:4" x14ac:dyDescent="0.3">
      <c r="B4998" s="75">
        <v>0.46722848700000003</v>
      </c>
      <c r="C4998" s="75">
        <v>2.1599922810000001</v>
      </c>
      <c r="D4998" s="75">
        <v>-0.86558497999999995</v>
      </c>
    </row>
    <row r="4999" spans="2:4" x14ac:dyDescent="0.3">
      <c r="B4999" s="75">
        <v>-2.1050853940000001</v>
      </c>
      <c r="C4999" s="75">
        <v>-5.0787298930000002</v>
      </c>
      <c r="D4999" s="75">
        <v>-2.1742295779999998</v>
      </c>
    </row>
    <row r="5000" spans="2:4" x14ac:dyDescent="0.3">
      <c r="B5000" s="75">
        <v>6.0276840890000001</v>
      </c>
      <c r="C5000" s="75">
        <v>4.685475705</v>
      </c>
      <c r="D5000" s="75">
        <v>-1.842634592</v>
      </c>
    </row>
    <row r="5001" spans="2:4" x14ac:dyDescent="0.3">
      <c r="B5001" s="75">
        <v>4.2972091189999997</v>
      </c>
      <c r="C5001" s="75">
        <v>3.2647845470000001</v>
      </c>
      <c r="D5001" s="75">
        <v>-0.97236512200000003</v>
      </c>
    </row>
    <row r="5002" spans="2:4" x14ac:dyDescent="0.3">
      <c r="B5002" s="75">
        <v>3.5771792630000001</v>
      </c>
      <c r="C5002" s="75">
        <v>-0.45904629499999999</v>
      </c>
      <c r="D5002" s="75">
        <v>-1.6253516139999999</v>
      </c>
    </row>
    <row r="5003" spans="2:4" x14ac:dyDescent="0.3">
      <c r="B5003" s="75">
        <v>-1.926345065</v>
      </c>
      <c r="C5003" s="75">
        <v>-0.73183155600000005</v>
      </c>
      <c r="D5003" s="75">
        <v>3.206824058</v>
      </c>
    </row>
    <row r="5004" spans="2:4" x14ac:dyDescent="0.3">
      <c r="B5004" s="75">
        <v>-0.99440638400000003</v>
      </c>
      <c r="C5004" s="75">
        <v>1.3737527789999999</v>
      </c>
      <c r="D5004" s="75">
        <v>0.35955810199999999</v>
      </c>
    </row>
    <row r="5005" spans="2:4" x14ac:dyDescent="0.3">
      <c r="B5005" s="75">
        <v>2.1465260979999998</v>
      </c>
      <c r="C5005" s="75">
        <v>1.666849424</v>
      </c>
      <c r="D5005" s="75">
        <v>1.419156997</v>
      </c>
    </row>
    <row r="5006" spans="2:4" x14ac:dyDescent="0.3">
      <c r="B5006" s="75">
        <v>-0.60373851999999995</v>
      </c>
      <c r="C5006" s="75">
        <v>-2.4244549480000002</v>
      </c>
      <c r="D5006" s="75">
        <v>1.162258845</v>
      </c>
    </row>
    <row r="5007" spans="2:4" x14ac:dyDescent="0.3">
      <c r="B5007" s="75">
        <v>0.35914889300000002</v>
      </c>
      <c r="C5007" s="75">
        <v>4.0408302630000001</v>
      </c>
      <c r="D5007" s="75">
        <v>0.77496726599999999</v>
      </c>
    </row>
    <row r="5008" spans="2:4" x14ac:dyDescent="0.3">
      <c r="B5008" s="75">
        <v>0.60080232899999997</v>
      </c>
      <c r="C5008" s="75">
        <v>1.490206798</v>
      </c>
      <c r="D5008" s="75">
        <v>-1.694446307</v>
      </c>
    </row>
    <row r="5009" spans="2:4" x14ac:dyDescent="0.3">
      <c r="B5009" s="75">
        <v>7.6162666489999999</v>
      </c>
      <c r="C5009" s="75">
        <v>5.8165727010000001</v>
      </c>
      <c r="D5009" s="75">
        <v>-4.2512554519999997</v>
      </c>
    </row>
    <row r="5010" spans="2:4" x14ac:dyDescent="0.3">
      <c r="B5010" s="75">
        <v>2.3428201679999998</v>
      </c>
      <c r="C5010" s="75">
        <v>-1.0474161580000001</v>
      </c>
      <c r="D5010" s="75">
        <v>-5.0295424540000004</v>
      </c>
    </row>
    <row r="5011" spans="2:4" x14ac:dyDescent="0.3">
      <c r="B5011" s="75">
        <v>-0.20022056299999999</v>
      </c>
      <c r="C5011" s="75">
        <v>0.95958527699999996</v>
      </c>
      <c r="D5011" s="75">
        <v>-0.32898865100000002</v>
      </c>
    </row>
    <row r="5012" spans="2:4" x14ac:dyDescent="0.3">
      <c r="B5012" s="75">
        <v>-1.365599206</v>
      </c>
      <c r="C5012" s="75">
        <v>-1.0952681470000001</v>
      </c>
      <c r="D5012" s="75">
        <v>0.276066539</v>
      </c>
    </row>
    <row r="5013" spans="2:4" x14ac:dyDescent="0.3">
      <c r="B5013" s="75">
        <v>-1.671147876</v>
      </c>
      <c r="C5013" s="75">
        <v>-0.89512647199999995</v>
      </c>
      <c r="D5013" s="75">
        <v>2.8978037360000002</v>
      </c>
    </row>
    <row r="5014" spans="2:4" x14ac:dyDescent="0.3">
      <c r="B5014" s="75">
        <v>-7.5465117040000003</v>
      </c>
      <c r="C5014" s="75">
        <v>-5.2436476379999997</v>
      </c>
      <c r="D5014" s="75">
        <v>1.705429944</v>
      </c>
    </row>
    <row r="5015" spans="2:4" x14ac:dyDescent="0.3">
      <c r="B5015" s="75">
        <v>1.5073205240000001</v>
      </c>
      <c r="C5015" s="75">
        <v>1.0566034360000001</v>
      </c>
      <c r="D5015" s="75">
        <v>-1.051001426</v>
      </c>
    </row>
    <row r="5016" spans="2:4" x14ac:dyDescent="0.3">
      <c r="B5016" s="75">
        <v>-1.5154741350000001</v>
      </c>
      <c r="C5016" s="75">
        <v>-2.0154333750000002</v>
      </c>
      <c r="D5016" s="75">
        <v>-0.16896762600000001</v>
      </c>
    </row>
    <row r="5017" spans="2:4" x14ac:dyDescent="0.3">
      <c r="B5017" s="75">
        <v>-2.0475897999999999E-2</v>
      </c>
      <c r="C5017" s="75">
        <v>-0.81296137499999999</v>
      </c>
      <c r="D5017" s="75">
        <v>-4.0678823000000003E-2</v>
      </c>
    </row>
    <row r="5018" spans="2:4" x14ac:dyDescent="0.3">
      <c r="B5018" s="75">
        <v>-2.3562308879999998</v>
      </c>
      <c r="C5018" s="75">
        <v>-2.7162750689999999</v>
      </c>
      <c r="D5018" s="75">
        <v>-1.304361079</v>
      </c>
    </row>
    <row r="5019" spans="2:4" x14ac:dyDescent="0.3">
      <c r="B5019" s="75">
        <v>4.4036071430000003</v>
      </c>
      <c r="C5019" s="75">
        <v>6.0928451609999996</v>
      </c>
      <c r="D5019" s="75">
        <v>-9.9305719000000001E-2</v>
      </c>
    </row>
    <row r="5020" spans="2:4" x14ac:dyDescent="0.3">
      <c r="B5020" s="75">
        <v>-5.183908593</v>
      </c>
      <c r="C5020" s="75">
        <v>-4.8318117669999996</v>
      </c>
      <c r="D5020" s="75">
        <v>0.91293346200000003</v>
      </c>
    </row>
    <row r="5021" spans="2:4" x14ac:dyDescent="0.3">
      <c r="B5021" s="75">
        <v>4.3484730039999997</v>
      </c>
      <c r="C5021" s="75">
        <v>0.95557742499999998</v>
      </c>
      <c r="D5021" s="75">
        <v>-6.5989624259999999</v>
      </c>
    </row>
    <row r="5022" spans="2:4" x14ac:dyDescent="0.3">
      <c r="B5022" s="75">
        <v>2.0281733929999999</v>
      </c>
      <c r="C5022" s="75">
        <v>1.1573109399999999</v>
      </c>
      <c r="D5022" s="75">
        <v>-0.86529911500000001</v>
      </c>
    </row>
    <row r="5023" spans="2:4" x14ac:dyDescent="0.3">
      <c r="B5023" s="75">
        <v>-3.2097435889999999</v>
      </c>
      <c r="C5023" s="75">
        <v>-2.7436549800000001</v>
      </c>
      <c r="D5023" s="75">
        <v>6.4731785999999999E-2</v>
      </c>
    </row>
    <row r="5024" spans="2:4" x14ac:dyDescent="0.3">
      <c r="B5024" s="75">
        <v>-1.586657974</v>
      </c>
      <c r="C5024" s="75">
        <v>1.221620715</v>
      </c>
      <c r="D5024" s="75">
        <v>2.373342101</v>
      </c>
    </row>
    <row r="5025" spans="2:4" x14ac:dyDescent="0.3">
      <c r="B5025" s="75">
        <v>0.31909498200000003</v>
      </c>
      <c r="C5025" s="75">
        <v>-1.7754248800000001</v>
      </c>
      <c r="D5025" s="75">
        <v>-2.7712350159999999</v>
      </c>
    </row>
    <row r="5026" spans="2:4" x14ac:dyDescent="0.3">
      <c r="B5026" s="75">
        <v>3.208398173</v>
      </c>
      <c r="C5026" s="75">
        <v>1.3091975979999999</v>
      </c>
      <c r="D5026" s="75">
        <v>-1.8360720109999999</v>
      </c>
    </row>
    <row r="5027" spans="2:4" x14ac:dyDescent="0.3">
      <c r="B5027" s="75">
        <v>-1.8408581639999999</v>
      </c>
      <c r="C5027" s="75">
        <v>1.9893819859999999</v>
      </c>
      <c r="D5027" s="75">
        <v>1.4983772129999999</v>
      </c>
    </row>
    <row r="5028" spans="2:4" x14ac:dyDescent="0.3">
      <c r="B5028" s="75">
        <v>-1.7679843639999999</v>
      </c>
      <c r="C5028" s="75">
        <v>-4.7707788600000001</v>
      </c>
      <c r="D5028" s="75">
        <v>-0.26082288300000001</v>
      </c>
    </row>
    <row r="5029" spans="2:4" x14ac:dyDescent="0.3">
      <c r="B5029" s="75">
        <v>-0.52953731800000003</v>
      </c>
      <c r="C5029" s="75">
        <v>2.852987755</v>
      </c>
      <c r="D5029" s="75">
        <v>-0.35026010699999999</v>
      </c>
    </row>
    <row r="5030" spans="2:4" x14ac:dyDescent="0.3">
      <c r="B5030" s="75">
        <v>0.62534835300000002</v>
      </c>
      <c r="C5030" s="75">
        <v>1.9736765780000001</v>
      </c>
      <c r="D5030" s="75">
        <v>1.0876670850000001</v>
      </c>
    </row>
    <row r="5031" spans="2:4" x14ac:dyDescent="0.3">
      <c r="B5031" s="75">
        <v>2.8047835920000002</v>
      </c>
      <c r="C5031" s="75">
        <v>2.2320132789999998</v>
      </c>
      <c r="D5031" s="75">
        <v>-2.283988957</v>
      </c>
    </row>
    <row r="5032" spans="2:4" x14ac:dyDescent="0.3">
      <c r="B5032" s="75">
        <v>-2.1381106760000002</v>
      </c>
      <c r="C5032" s="75">
        <v>0.90793725599999997</v>
      </c>
      <c r="D5032" s="75">
        <v>6.5328614419999997</v>
      </c>
    </row>
    <row r="5033" spans="2:4" x14ac:dyDescent="0.3">
      <c r="B5033" s="75">
        <v>-5.1387383010000001</v>
      </c>
      <c r="C5033" s="75">
        <v>0.97138993100000004</v>
      </c>
      <c r="D5033" s="75">
        <v>3.311726518</v>
      </c>
    </row>
    <row r="5034" spans="2:4" x14ac:dyDescent="0.3">
      <c r="B5034" s="75">
        <v>-1.7615393210000001</v>
      </c>
      <c r="C5034" s="75">
        <v>-2.9460887420000001</v>
      </c>
      <c r="D5034" s="75">
        <v>1.643277308</v>
      </c>
    </row>
    <row r="5035" spans="2:4" x14ac:dyDescent="0.3">
      <c r="B5035" s="75">
        <v>1.4263259E-2</v>
      </c>
      <c r="C5035" s="75">
        <v>1.8756591</v>
      </c>
      <c r="D5035" s="75">
        <v>3.156333681</v>
      </c>
    </row>
    <row r="5036" spans="2:4" x14ac:dyDescent="0.3">
      <c r="B5036" s="75">
        <v>3.2804045369999999</v>
      </c>
      <c r="C5036" s="75">
        <v>1.5132247999999999</v>
      </c>
      <c r="D5036" s="75">
        <v>-4.2051790359999996</v>
      </c>
    </row>
    <row r="5037" spans="2:4" x14ac:dyDescent="0.3">
      <c r="B5037" s="75">
        <v>0.54089882600000005</v>
      </c>
      <c r="C5037" s="75">
        <v>0.74740221699999998</v>
      </c>
      <c r="D5037" s="75">
        <v>-0.70209923399999996</v>
      </c>
    </row>
    <row r="5038" spans="2:4" x14ac:dyDescent="0.3">
      <c r="B5038" s="75">
        <v>0.79647546899999999</v>
      </c>
      <c r="C5038" s="75">
        <v>0.98990709700000001</v>
      </c>
      <c r="D5038" s="75">
        <v>1.307771872</v>
      </c>
    </row>
    <row r="5039" spans="2:4" x14ac:dyDescent="0.3">
      <c r="B5039" s="75">
        <v>3.8874161420000002</v>
      </c>
      <c r="C5039" s="75">
        <v>4.226021287</v>
      </c>
      <c r="D5039" s="75">
        <v>0.872821615</v>
      </c>
    </row>
    <row r="5040" spans="2:4" x14ac:dyDescent="0.3">
      <c r="B5040" s="75">
        <v>-1.8599799290000001</v>
      </c>
      <c r="C5040" s="75">
        <v>-4.3810103800000002</v>
      </c>
      <c r="D5040" s="75">
        <v>-0.89197317300000001</v>
      </c>
    </row>
    <row r="5041" spans="2:4" x14ac:dyDescent="0.3">
      <c r="B5041" s="75">
        <v>-0.65977666499999998</v>
      </c>
      <c r="C5041" s="75">
        <v>2.868376923</v>
      </c>
      <c r="D5041" s="75">
        <v>-9.8508771999999994E-2</v>
      </c>
    </row>
    <row r="5042" spans="2:4" x14ac:dyDescent="0.3">
      <c r="B5042" s="75">
        <v>1.760888821</v>
      </c>
      <c r="C5042" s="75">
        <v>6.2684160660000003</v>
      </c>
      <c r="D5042" s="75">
        <v>4.1041285170000004</v>
      </c>
    </row>
    <row r="5043" spans="2:4" x14ac:dyDescent="0.3">
      <c r="B5043" s="75">
        <v>4.8233400670000002</v>
      </c>
      <c r="C5043" s="75">
        <v>1.689917761</v>
      </c>
      <c r="D5043" s="75">
        <v>-2.888932294</v>
      </c>
    </row>
    <row r="5044" spans="2:4" x14ac:dyDescent="0.3">
      <c r="B5044" s="75">
        <v>0.11195485500000001</v>
      </c>
      <c r="C5044" s="75">
        <v>2.634796508</v>
      </c>
      <c r="D5044" s="75">
        <v>-0.85416821399999998</v>
      </c>
    </row>
    <row r="5045" spans="2:4" x14ac:dyDescent="0.3">
      <c r="B5045" s="75">
        <v>2.6742158909999998</v>
      </c>
      <c r="C5045" s="75">
        <v>-2.7315072169999999</v>
      </c>
      <c r="D5045" s="75">
        <v>-4.8115360090000001</v>
      </c>
    </row>
    <row r="5046" spans="2:4" x14ac:dyDescent="0.3">
      <c r="B5046" s="75">
        <v>-1.063927297</v>
      </c>
      <c r="C5046" s="75">
        <v>1.729677423</v>
      </c>
      <c r="D5046" s="75">
        <v>5.9911583200000003</v>
      </c>
    </row>
    <row r="5047" spans="2:4" x14ac:dyDescent="0.3">
      <c r="B5047" s="75">
        <v>-5.4550812459999998</v>
      </c>
      <c r="C5047" s="75">
        <v>-1.4520047270000001</v>
      </c>
      <c r="D5047" s="75">
        <v>6.2939557260000001</v>
      </c>
    </row>
    <row r="5048" spans="2:4" x14ac:dyDescent="0.3">
      <c r="B5048" s="75">
        <v>4.5950871119999999</v>
      </c>
      <c r="C5048" s="75">
        <v>1.3925172960000001</v>
      </c>
      <c r="D5048" s="75">
        <v>-4.7725355990000002</v>
      </c>
    </row>
    <row r="5049" spans="2:4" x14ac:dyDescent="0.3">
      <c r="B5049" s="75">
        <v>-2.678304019</v>
      </c>
      <c r="C5049" s="75">
        <v>0.73320798700000001</v>
      </c>
      <c r="D5049" s="75">
        <v>1.997404594</v>
      </c>
    </row>
    <row r="5050" spans="2:4" x14ac:dyDescent="0.3">
      <c r="B5050" s="75">
        <v>-3.5114119530000001</v>
      </c>
      <c r="C5050" s="75">
        <v>0.69126364699999998</v>
      </c>
      <c r="D5050" s="75">
        <v>2.3899002249999999</v>
      </c>
    </row>
    <row r="5051" spans="2:4" x14ac:dyDescent="0.3">
      <c r="B5051" s="75">
        <v>2.1203513690000002</v>
      </c>
      <c r="C5051" s="75">
        <v>3.1761149280000001</v>
      </c>
      <c r="D5051" s="75">
        <v>0.63406383300000002</v>
      </c>
    </row>
    <row r="5052" spans="2:4" x14ac:dyDescent="0.3">
      <c r="B5052" s="75">
        <v>-2.8221835469999998</v>
      </c>
      <c r="C5052" s="75">
        <v>0.46270214999999998</v>
      </c>
      <c r="D5052" s="75">
        <v>4.5311508070000004</v>
      </c>
    </row>
    <row r="5053" spans="2:4" x14ac:dyDescent="0.3">
      <c r="B5053" s="75">
        <v>-1.6137367869999999</v>
      </c>
      <c r="C5053" s="75">
        <v>-2.962765407</v>
      </c>
      <c r="D5053" s="75">
        <v>1.3355788479999999</v>
      </c>
    </row>
    <row r="5054" spans="2:4" x14ac:dyDescent="0.3">
      <c r="B5054" s="75">
        <v>2.06767543</v>
      </c>
      <c r="C5054" s="75">
        <v>0.39448172399999998</v>
      </c>
      <c r="D5054" s="75">
        <v>-4.3733174620000002</v>
      </c>
    </row>
    <row r="5055" spans="2:4" x14ac:dyDescent="0.3">
      <c r="B5055" s="75">
        <v>-0.420717656</v>
      </c>
      <c r="C5055" s="75">
        <v>4.0200487779999996</v>
      </c>
      <c r="D5055" s="75">
        <v>1.6897819549999999</v>
      </c>
    </row>
    <row r="5056" spans="2:4" x14ac:dyDescent="0.3">
      <c r="B5056" s="75">
        <v>0.28331203500000002</v>
      </c>
      <c r="C5056" s="75">
        <v>1.7784719010000001</v>
      </c>
      <c r="D5056" s="75">
        <v>0.98841372199999999</v>
      </c>
    </row>
    <row r="5057" spans="2:4" x14ac:dyDescent="0.3">
      <c r="B5057" s="75">
        <v>0.58472548000000002</v>
      </c>
      <c r="C5057" s="75">
        <v>-3.1627856250000002</v>
      </c>
      <c r="D5057" s="75">
        <v>-2.5848858039999998</v>
      </c>
    </row>
    <row r="5058" spans="2:4" x14ac:dyDescent="0.3">
      <c r="B5058" s="75">
        <v>-3.74895354</v>
      </c>
      <c r="C5058" s="75">
        <v>-4.3067911820000004</v>
      </c>
      <c r="D5058" s="75">
        <v>2.7517871359999999</v>
      </c>
    </row>
    <row r="5059" spans="2:4" x14ac:dyDescent="0.3">
      <c r="B5059" s="75">
        <v>-0.17498853</v>
      </c>
      <c r="C5059" s="75">
        <v>-4.6739612849999999</v>
      </c>
      <c r="D5059" s="75">
        <v>-0.224704073</v>
      </c>
    </row>
    <row r="5060" spans="2:4" x14ac:dyDescent="0.3">
      <c r="B5060" s="75">
        <v>-2.8414713229999999</v>
      </c>
      <c r="C5060" s="75">
        <v>0.10172175</v>
      </c>
      <c r="D5060" s="75">
        <v>3.1532842720000001</v>
      </c>
    </row>
    <row r="5061" spans="2:4" x14ac:dyDescent="0.3">
      <c r="B5061" s="75">
        <v>1.5955102080000001</v>
      </c>
      <c r="C5061" s="75">
        <v>3.7100634669999999</v>
      </c>
      <c r="D5061" s="75">
        <v>0.230320314</v>
      </c>
    </row>
    <row r="5062" spans="2:4" x14ac:dyDescent="0.3">
      <c r="B5062" s="75">
        <v>-6.1478054100000001</v>
      </c>
      <c r="C5062" s="75">
        <v>-1.6387948969999999</v>
      </c>
      <c r="D5062" s="75">
        <v>5.3083200289999999</v>
      </c>
    </row>
    <row r="5063" spans="2:4" x14ac:dyDescent="0.3">
      <c r="B5063" s="75">
        <v>3.389227649</v>
      </c>
      <c r="C5063" s="75">
        <v>2.7299033330000002</v>
      </c>
      <c r="D5063" s="75">
        <v>-1.1847970130000001</v>
      </c>
    </row>
    <row r="5064" spans="2:4" x14ac:dyDescent="0.3">
      <c r="B5064" s="75">
        <v>-3.7060735810000001</v>
      </c>
      <c r="C5064" s="75">
        <v>-2.5420277740000001</v>
      </c>
      <c r="D5064" s="75">
        <v>5.5197618029999997</v>
      </c>
    </row>
    <row r="5065" spans="2:4" x14ac:dyDescent="0.3">
      <c r="B5065" s="75">
        <v>2.6095820239999998</v>
      </c>
      <c r="C5065" s="75">
        <v>1.304867124</v>
      </c>
      <c r="D5065" s="75">
        <v>0.17850706899999999</v>
      </c>
    </row>
    <row r="5066" spans="2:4" x14ac:dyDescent="0.3">
      <c r="B5066" s="75">
        <v>2.674222796</v>
      </c>
      <c r="C5066" s="75">
        <v>2.7895352359999999</v>
      </c>
      <c r="D5066" s="75">
        <v>0.89176538699999996</v>
      </c>
    </row>
    <row r="5067" spans="2:4" x14ac:dyDescent="0.3">
      <c r="B5067" s="75">
        <v>-0.27505986700000001</v>
      </c>
      <c r="C5067" s="75">
        <v>-0.49367852000000001</v>
      </c>
      <c r="D5067" s="75">
        <v>-1.2705420329999999</v>
      </c>
    </row>
    <row r="5068" spans="2:4" x14ac:dyDescent="0.3">
      <c r="B5068" s="75">
        <v>3.6329258850000001</v>
      </c>
      <c r="C5068" s="75">
        <v>2.0835835349999998</v>
      </c>
      <c r="D5068" s="75">
        <v>-1.7050102979999999</v>
      </c>
    </row>
    <row r="5069" spans="2:4" x14ac:dyDescent="0.3">
      <c r="B5069" s="75">
        <v>-3.9222096</v>
      </c>
      <c r="C5069" s="75">
        <v>-3.6594391220000002</v>
      </c>
      <c r="D5069" s="75">
        <v>3.9935934990000002</v>
      </c>
    </row>
    <row r="5070" spans="2:4" x14ac:dyDescent="0.3">
      <c r="B5070" s="75">
        <v>4.0567213659999997</v>
      </c>
      <c r="C5070" s="75">
        <v>5.4274057329999996</v>
      </c>
      <c r="D5070" s="75">
        <v>-0.93535252400000002</v>
      </c>
    </row>
    <row r="5071" spans="2:4" x14ac:dyDescent="0.3">
      <c r="B5071" s="75">
        <v>6.4388668329999996</v>
      </c>
      <c r="C5071" s="75">
        <v>-2.654264441</v>
      </c>
      <c r="D5071" s="75">
        <v>-5.6967776839999997</v>
      </c>
    </row>
    <row r="5072" spans="2:4" x14ac:dyDescent="0.3">
      <c r="B5072" s="75">
        <v>-0.492115684</v>
      </c>
      <c r="C5072" s="75">
        <v>-1.9379879330000001</v>
      </c>
      <c r="D5072" s="75">
        <v>-1.692425574</v>
      </c>
    </row>
    <row r="5073" spans="2:4" x14ac:dyDescent="0.3">
      <c r="B5073" s="75">
        <v>1.34606351</v>
      </c>
      <c r="C5073" s="75">
        <v>0.74386096199999996</v>
      </c>
      <c r="D5073" s="75">
        <v>-3.0763926000000001</v>
      </c>
    </row>
    <row r="5074" spans="2:4" x14ac:dyDescent="0.3">
      <c r="B5074" s="75">
        <v>-1.012107614</v>
      </c>
      <c r="C5074" s="75">
        <v>-0.90919563199999998</v>
      </c>
      <c r="D5074" s="75">
        <v>-0.142633862</v>
      </c>
    </row>
    <row r="5075" spans="2:4" x14ac:dyDescent="0.3">
      <c r="B5075" s="75">
        <v>-5.9261237040000001</v>
      </c>
      <c r="C5075" s="75">
        <v>-2.7623515209999998</v>
      </c>
      <c r="D5075" s="75">
        <v>1.356002664</v>
      </c>
    </row>
    <row r="5076" spans="2:4" x14ac:dyDescent="0.3">
      <c r="B5076" s="75">
        <v>6.0009836419999996</v>
      </c>
      <c r="C5076" s="75">
        <v>2.0171914599999998</v>
      </c>
      <c r="D5076" s="75">
        <v>-5.1321429299999997</v>
      </c>
    </row>
    <row r="5077" spans="2:4" x14ac:dyDescent="0.3">
      <c r="B5077" s="75">
        <v>-1.3978001309999999</v>
      </c>
      <c r="C5077" s="75">
        <v>-4.3228078840000004</v>
      </c>
      <c r="D5077" s="75">
        <v>-0.98262481400000001</v>
      </c>
    </row>
    <row r="5078" spans="2:4" x14ac:dyDescent="0.3">
      <c r="B5078" s="75">
        <v>-0.68464850700000002</v>
      </c>
      <c r="C5078" s="75">
        <v>-1.907085532</v>
      </c>
      <c r="D5078" s="75">
        <v>-0.78232491699999995</v>
      </c>
    </row>
    <row r="5079" spans="2:4" x14ac:dyDescent="0.3">
      <c r="B5079" s="75">
        <v>-0.71588312200000004</v>
      </c>
      <c r="C5079" s="75">
        <v>2.152789855</v>
      </c>
      <c r="D5079" s="75">
        <v>1.433593307</v>
      </c>
    </row>
    <row r="5080" spans="2:4" x14ac:dyDescent="0.3">
      <c r="B5080" s="75">
        <v>5.1419476990000001</v>
      </c>
      <c r="C5080" s="75">
        <v>0.62883020300000003</v>
      </c>
      <c r="D5080" s="75">
        <v>-3.6240939600000002</v>
      </c>
    </row>
    <row r="5081" spans="2:4" x14ac:dyDescent="0.3">
      <c r="B5081" s="75">
        <v>-2.3823326790000001</v>
      </c>
      <c r="C5081" s="75">
        <v>-1.407638706</v>
      </c>
      <c r="D5081" s="75">
        <v>1.1093167230000001</v>
      </c>
    </row>
    <row r="5082" spans="2:4" x14ac:dyDescent="0.3">
      <c r="B5082" s="75">
        <v>2.3965368630000001</v>
      </c>
      <c r="C5082" s="75">
        <v>4.2694236759999997</v>
      </c>
      <c r="D5082" s="75">
        <v>-2.4207306540000002</v>
      </c>
    </row>
    <row r="5083" spans="2:4" x14ac:dyDescent="0.3">
      <c r="B5083" s="75">
        <v>-0.66069746200000001</v>
      </c>
      <c r="C5083" s="75">
        <v>-5.0500519199999996</v>
      </c>
      <c r="D5083" s="75">
        <v>-2.2739495760000001</v>
      </c>
    </row>
    <row r="5084" spans="2:4" x14ac:dyDescent="0.3">
      <c r="B5084" s="75">
        <v>1.708471557</v>
      </c>
      <c r="C5084" s="75">
        <v>1.8603686269999999</v>
      </c>
      <c r="D5084" s="75">
        <v>1.018868313</v>
      </c>
    </row>
    <row r="5085" spans="2:4" x14ac:dyDescent="0.3">
      <c r="B5085" s="75">
        <v>-5.0790474799999998</v>
      </c>
      <c r="C5085" s="75">
        <v>-0.68771876200000004</v>
      </c>
      <c r="D5085" s="75">
        <v>3.18000208</v>
      </c>
    </row>
    <row r="5086" spans="2:4" x14ac:dyDescent="0.3">
      <c r="B5086" s="75">
        <v>-3.2727167110000002</v>
      </c>
      <c r="C5086" s="75">
        <v>-0.66958104699999998</v>
      </c>
      <c r="D5086" s="75">
        <v>1.5019227390000001</v>
      </c>
    </row>
    <row r="5087" spans="2:4" x14ac:dyDescent="0.3">
      <c r="B5087" s="75">
        <v>3.2424774840000001</v>
      </c>
      <c r="C5087" s="75">
        <v>-2.6671537509999999</v>
      </c>
      <c r="D5087" s="75">
        <v>-2.4358451959999998</v>
      </c>
    </row>
    <row r="5088" spans="2:4" x14ac:dyDescent="0.3">
      <c r="B5088" s="75">
        <v>4.6487622200000001</v>
      </c>
      <c r="C5088" s="75">
        <v>2.1534016980000001</v>
      </c>
      <c r="D5088" s="75">
        <v>-1.3189224669999999</v>
      </c>
    </row>
    <row r="5089" spans="2:4" x14ac:dyDescent="0.3">
      <c r="B5089" s="75">
        <v>0.937954022</v>
      </c>
      <c r="C5089" s="75">
        <v>2.645830927</v>
      </c>
      <c r="D5089" s="75">
        <v>-1.9857103190000001</v>
      </c>
    </row>
    <row r="5090" spans="2:4" x14ac:dyDescent="0.3">
      <c r="B5090" s="75">
        <v>1.624071853</v>
      </c>
      <c r="C5090" s="75">
        <v>-6.0059580000000001E-2</v>
      </c>
      <c r="D5090" s="75">
        <v>-3.559342574</v>
      </c>
    </row>
    <row r="5091" spans="2:4" x14ac:dyDescent="0.3">
      <c r="B5091" s="75">
        <v>0.226296363</v>
      </c>
      <c r="C5091" s="75">
        <v>-0.71062737399999998</v>
      </c>
      <c r="D5091" s="75">
        <v>1.5467735149999999</v>
      </c>
    </row>
    <row r="5092" spans="2:4" x14ac:dyDescent="0.3">
      <c r="B5092" s="75">
        <v>-1.350553884</v>
      </c>
      <c r="C5092" s="75">
        <v>-1.9388257659999999</v>
      </c>
      <c r="D5092" s="75">
        <v>1.7511638949999999</v>
      </c>
    </row>
    <row r="5093" spans="2:4" x14ac:dyDescent="0.3">
      <c r="B5093" s="75">
        <v>0.88296889199999995</v>
      </c>
      <c r="C5093" s="75">
        <v>-4.5452453740000003</v>
      </c>
      <c r="D5093" s="75">
        <v>-5.3298960959999997</v>
      </c>
    </row>
    <row r="5094" spans="2:4" x14ac:dyDescent="0.3">
      <c r="B5094" s="75">
        <v>1.013189694</v>
      </c>
      <c r="C5094" s="75">
        <v>2.2172586359999999</v>
      </c>
      <c r="D5094" s="75">
        <v>0.30679395100000001</v>
      </c>
    </row>
    <row r="5095" spans="2:4" x14ac:dyDescent="0.3">
      <c r="B5095" s="75">
        <v>-2.2046510939999999</v>
      </c>
      <c r="C5095" s="75">
        <v>-1.1695244199999999</v>
      </c>
      <c r="D5095" s="75">
        <v>2.0942069970000001</v>
      </c>
    </row>
    <row r="5096" spans="2:4" x14ac:dyDescent="0.3">
      <c r="B5096" s="75">
        <v>3.6287732350000002</v>
      </c>
      <c r="C5096" s="75">
        <v>1.315103618</v>
      </c>
      <c r="D5096" s="75">
        <v>-1.9818472629999999</v>
      </c>
    </row>
    <row r="5097" spans="2:4" x14ac:dyDescent="0.3">
      <c r="B5097" s="75">
        <v>4.1435748029999999</v>
      </c>
      <c r="C5097" s="75">
        <v>2.9899159150000001</v>
      </c>
      <c r="D5097" s="75">
        <v>-4.2703395659999996</v>
      </c>
    </row>
    <row r="5098" spans="2:4" x14ac:dyDescent="0.3">
      <c r="B5098" s="75">
        <v>-3.6252039659999999</v>
      </c>
      <c r="C5098" s="75">
        <v>-4.480982408</v>
      </c>
      <c r="D5098" s="75">
        <v>0.67564530099999998</v>
      </c>
    </row>
    <row r="5099" spans="2:4" x14ac:dyDescent="0.3">
      <c r="B5099" s="75">
        <v>-3.8163054760000001</v>
      </c>
      <c r="C5099" s="75">
        <v>-7.5345704659999999</v>
      </c>
      <c r="D5099" s="75">
        <v>0.81169691099999997</v>
      </c>
    </row>
    <row r="5100" spans="2:4" x14ac:dyDescent="0.3">
      <c r="B5100" s="75">
        <v>-0.48921505399999998</v>
      </c>
      <c r="C5100" s="75">
        <v>-2.9927831899999999</v>
      </c>
      <c r="D5100" s="75">
        <v>-0.91526855200000001</v>
      </c>
    </row>
    <row r="5101" spans="2:4" x14ac:dyDescent="0.3">
      <c r="B5101" s="75">
        <v>-3.9223683899999999</v>
      </c>
      <c r="C5101" s="75">
        <v>-3.949158953</v>
      </c>
      <c r="D5101" s="75">
        <v>-1.8158755740000001</v>
      </c>
    </row>
    <row r="5102" spans="2:4" x14ac:dyDescent="0.3">
      <c r="B5102" s="75">
        <v>0.52572155600000003</v>
      </c>
      <c r="C5102" s="75">
        <v>1.738742223</v>
      </c>
      <c r="D5102" s="75">
        <v>2.2301366169999999</v>
      </c>
    </row>
    <row r="5103" spans="2:4" x14ac:dyDescent="0.3">
      <c r="B5103" s="75">
        <v>-2.0681313700000001</v>
      </c>
      <c r="C5103" s="75">
        <v>-2.2007674270000002</v>
      </c>
      <c r="D5103" s="75">
        <v>-1.6057935430000001</v>
      </c>
    </row>
    <row r="5104" spans="2:4" x14ac:dyDescent="0.3">
      <c r="B5104" s="75">
        <v>2.0523710899999998</v>
      </c>
      <c r="C5104" s="75">
        <v>2.5383393280000002</v>
      </c>
      <c r="D5104" s="75">
        <v>-4.2068328560000001</v>
      </c>
    </row>
    <row r="5105" spans="2:4" x14ac:dyDescent="0.3">
      <c r="B5105" s="75">
        <v>8.0090735730000002</v>
      </c>
      <c r="C5105" s="75">
        <v>6.2271988189999998</v>
      </c>
      <c r="D5105" s="75">
        <v>-1.427768581</v>
      </c>
    </row>
    <row r="5106" spans="2:4" x14ac:dyDescent="0.3">
      <c r="B5106" s="75">
        <v>-1.027241362</v>
      </c>
      <c r="C5106" s="75">
        <v>0.84293772300000003</v>
      </c>
      <c r="D5106" s="75">
        <v>-0.33448002399999999</v>
      </c>
    </row>
    <row r="5107" spans="2:4" x14ac:dyDescent="0.3">
      <c r="B5107" s="75">
        <v>3.3232182520000002</v>
      </c>
      <c r="C5107" s="75">
        <v>0.75524195800000005</v>
      </c>
      <c r="D5107" s="75">
        <v>-1.6042313560000001</v>
      </c>
    </row>
    <row r="5108" spans="2:4" x14ac:dyDescent="0.3">
      <c r="B5108" s="75">
        <v>1.6024979049999999</v>
      </c>
      <c r="C5108" s="75">
        <v>3.688502476</v>
      </c>
      <c r="D5108" s="75">
        <v>3.133121788</v>
      </c>
    </row>
    <row r="5109" spans="2:4" x14ac:dyDescent="0.3">
      <c r="B5109" s="75">
        <v>5.1203162960000004</v>
      </c>
      <c r="C5109" s="75">
        <v>5.271330592</v>
      </c>
      <c r="D5109" s="75">
        <v>-1.1974024860000001</v>
      </c>
    </row>
    <row r="5110" spans="2:4" x14ac:dyDescent="0.3">
      <c r="B5110" s="75">
        <v>3.0199141439999999</v>
      </c>
      <c r="C5110" s="75">
        <v>0.96170065599999999</v>
      </c>
      <c r="D5110" s="75">
        <v>-2.2329984289999998</v>
      </c>
    </row>
    <row r="5111" spans="2:4" x14ac:dyDescent="0.3">
      <c r="B5111" s="75">
        <v>1.3797840610000001</v>
      </c>
      <c r="C5111" s="75">
        <v>-1.4008207349999999</v>
      </c>
      <c r="D5111" s="75">
        <v>-2.438529655</v>
      </c>
    </row>
    <row r="5112" spans="2:4" x14ac:dyDescent="0.3">
      <c r="B5112" s="75">
        <v>-1.6719345160000001</v>
      </c>
      <c r="C5112" s="75">
        <v>2.8461653010000001</v>
      </c>
      <c r="D5112" s="75">
        <v>2.1432246770000001</v>
      </c>
    </row>
    <row r="5113" spans="2:4" x14ac:dyDescent="0.3">
      <c r="B5113" s="75">
        <v>0.76664635400000003</v>
      </c>
      <c r="C5113" s="75">
        <v>3.9917480279999999</v>
      </c>
      <c r="D5113" s="75">
        <v>-8.2718657000000001E-2</v>
      </c>
    </row>
    <row r="5114" spans="2:4" x14ac:dyDescent="0.3">
      <c r="B5114" s="75">
        <v>0.98955321399999996</v>
      </c>
      <c r="C5114" s="75">
        <v>-0.79252220399999995</v>
      </c>
      <c r="D5114" s="75">
        <v>2.8775241999999999E-2</v>
      </c>
    </row>
    <row r="5115" spans="2:4" x14ac:dyDescent="0.3">
      <c r="B5115" s="75">
        <v>-1.8645224600000001</v>
      </c>
      <c r="C5115" s="75">
        <v>-4.4067587010000002</v>
      </c>
      <c r="D5115" s="75">
        <v>-3.6464196379999998</v>
      </c>
    </row>
    <row r="5116" spans="2:4" x14ac:dyDescent="0.3">
      <c r="B5116" s="75">
        <v>3.4169050219999999</v>
      </c>
      <c r="C5116" s="75">
        <v>2.858706024</v>
      </c>
      <c r="D5116" s="75">
        <v>-0.55687060600000005</v>
      </c>
    </row>
    <row r="5117" spans="2:4" x14ac:dyDescent="0.3">
      <c r="B5117" s="75">
        <v>-0.95381452099999997</v>
      </c>
      <c r="C5117" s="75">
        <v>-0.98988276100000006</v>
      </c>
      <c r="D5117" s="75">
        <v>-0.74900808900000004</v>
      </c>
    </row>
    <row r="5118" spans="2:4" x14ac:dyDescent="0.3">
      <c r="B5118" s="75">
        <v>-2.4599858769999998</v>
      </c>
      <c r="C5118" s="75">
        <v>-2.3055920400000001</v>
      </c>
      <c r="D5118" s="75">
        <v>-1.045377644</v>
      </c>
    </row>
    <row r="5119" spans="2:4" x14ac:dyDescent="0.3">
      <c r="B5119" s="75">
        <v>-1.693166408</v>
      </c>
      <c r="C5119" s="75">
        <v>-2.6305045580000002</v>
      </c>
      <c r="D5119" s="75">
        <v>-0.73706718299999996</v>
      </c>
    </row>
    <row r="5120" spans="2:4" x14ac:dyDescent="0.3">
      <c r="B5120" s="75">
        <v>1.946357248</v>
      </c>
      <c r="C5120" s="75">
        <v>2.6952685500000002</v>
      </c>
      <c r="D5120" s="75">
        <v>3.319406415</v>
      </c>
    </row>
    <row r="5121" spans="2:4" x14ac:dyDescent="0.3">
      <c r="B5121" s="75">
        <v>-0.89854817300000001</v>
      </c>
      <c r="C5121" s="75">
        <v>-0.107530691</v>
      </c>
      <c r="D5121" s="75">
        <v>0.85194683000000004</v>
      </c>
    </row>
    <row r="5122" spans="2:4" x14ac:dyDescent="0.3">
      <c r="B5122" s="75">
        <v>-0.26126221399999999</v>
      </c>
      <c r="C5122" s="75">
        <v>2.2571568640000002</v>
      </c>
      <c r="D5122" s="75">
        <v>-1.382189039</v>
      </c>
    </row>
    <row r="5123" spans="2:4" x14ac:dyDescent="0.3">
      <c r="B5123" s="75">
        <v>2.9969172209999999</v>
      </c>
      <c r="C5123" s="75">
        <v>1.849589248</v>
      </c>
      <c r="D5123" s="75">
        <v>-3.5970775320000001</v>
      </c>
    </row>
    <row r="5124" spans="2:4" x14ac:dyDescent="0.3">
      <c r="B5124" s="75">
        <v>5.8744033980000001</v>
      </c>
      <c r="C5124" s="75">
        <v>5.9795150169999998</v>
      </c>
      <c r="D5124" s="75">
        <v>-2.8322210110000001</v>
      </c>
    </row>
    <row r="5125" spans="2:4" x14ac:dyDescent="0.3">
      <c r="B5125" s="75">
        <v>-2.3313115569999998</v>
      </c>
      <c r="C5125" s="75">
        <v>2.6486987069999999</v>
      </c>
      <c r="D5125" s="75">
        <v>1.7943389460000001</v>
      </c>
    </row>
    <row r="5126" spans="2:4" x14ac:dyDescent="0.3">
      <c r="B5126" s="75">
        <v>-1.2088452110000001</v>
      </c>
      <c r="C5126" s="75">
        <v>-1.050801659</v>
      </c>
      <c r="D5126" s="75">
        <v>0.50046377099999995</v>
      </c>
    </row>
    <row r="5127" spans="2:4" x14ac:dyDescent="0.3">
      <c r="B5127" s="75">
        <v>0.47492337899999998</v>
      </c>
      <c r="C5127" s="75">
        <v>-3.2605411649999998</v>
      </c>
      <c r="D5127" s="75">
        <v>-1.3502537210000001</v>
      </c>
    </row>
    <row r="5128" spans="2:4" x14ac:dyDescent="0.3">
      <c r="B5128" s="75">
        <v>-3.0118450170000002</v>
      </c>
      <c r="C5128" s="75">
        <v>2.449742208</v>
      </c>
      <c r="D5128" s="75">
        <v>4.1306250039999997</v>
      </c>
    </row>
    <row r="5129" spans="2:4" x14ac:dyDescent="0.3">
      <c r="B5129" s="75">
        <v>-5.1818741660000001</v>
      </c>
      <c r="C5129" s="75">
        <v>-2.6046426970000001</v>
      </c>
      <c r="D5129" s="75">
        <v>1.1796391260000001</v>
      </c>
    </row>
    <row r="5130" spans="2:4" x14ac:dyDescent="0.3">
      <c r="B5130" s="75">
        <v>-5.4311209539999998</v>
      </c>
      <c r="C5130" s="75">
        <v>5.1289866000000003E-2</v>
      </c>
      <c r="D5130" s="75">
        <v>5.401999225</v>
      </c>
    </row>
    <row r="5131" spans="2:4" x14ac:dyDescent="0.3">
      <c r="B5131" s="75">
        <v>4.800937469</v>
      </c>
      <c r="C5131" s="75">
        <v>-0.67798275100000005</v>
      </c>
      <c r="D5131" s="75">
        <v>-5.2272614920000002</v>
      </c>
    </row>
    <row r="5132" spans="2:4" x14ac:dyDescent="0.3">
      <c r="B5132" s="75">
        <v>-2.0455034639999998</v>
      </c>
      <c r="C5132" s="75">
        <v>-3.2970228389999998</v>
      </c>
      <c r="D5132" s="75">
        <v>-0.64505237500000001</v>
      </c>
    </row>
    <row r="5133" spans="2:4" x14ac:dyDescent="0.3">
      <c r="B5133" s="75">
        <v>-1.565339595</v>
      </c>
      <c r="C5133" s="75">
        <v>-1.3618908300000001</v>
      </c>
      <c r="D5133" s="75">
        <v>0.93831114100000002</v>
      </c>
    </row>
    <row r="5134" spans="2:4" x14ac:dyDescent="0.3">
      <c r="B5134" s="75">
        <v>-1.7621107840000001</v>
      </c>
      <c r="C5134" s="75">
        <v>-7.9658070000000001E-3</v>
      </c>
      <c r="D5134" s="75">
        <v>-0.29039044200000003</v>
      </c>
    </row>
    <row r="5135" spans="2:4" x14ac:dyDescent="0.3">
      <c r="B5135" s="75">
        <v>-4.7460309509999998</v>
      </c>
      <c r="C5135" s="75">
        <v>-0.88807444499999999</v>
      </c>
      <c r="D5135" s="75">
        <v>1.7525398089999999</v>
      </c>
    </row>
    <row r="5136" spans="2:4" x14ac:dyDescent="0.3">
      <c r="B5136" s="75">
        <v>3.3499390349999998</v>
      </c>
      <c r="C5136" s="75">
        <v>2.190285109</v>
      </c>
      <c r="D5136" s="75">
        <v>-0.889808037</v>
      </c>
    </row>
    <row r="5137" spans="2:4" x14ac:dyDescent="0.3">
      <c r="B5137" s="75">
        <v>1.3656190130000001</v>
      </c>
      <c r="C5137" s="75">
        <v>3.342172911</v>
      </c>
      <c r="D5137" s="75">
        <v>-8.7129394999999998E-2</v>
      </c>
    </row>
    <row r="5138" spans="2:4" x14ac:dyDescent="0.3">
      <c r="B5138" s="75">
        <v>-5.4783788409999996</v>
      </c>
      <c r="C5138" s="75">
        <v>-3.8262542430000002</v>
      </c>
      <c r="D5138" s="75">
        <v>2.8710056669999999</v>
      </c>
    </row>
    <row r="5139" spans="2:4" x14ac:dyDescent="0.3">
      <c r="B5139" s="75">
        <v>-0.77265054099999997</v>
      </c>
      <c r="C5139" s="75">
        <v>-2.3844700759999999</v>
      </c>
      <c r="D5139" s="75">
        <v>-0.27976178000000002</v>
      </c>
    </row>
    <row r="5140" spans="2:4" x14ac:dyDescent="0.3">
      <c r="B5140" s="75">
        <v>0.81893371000000004</v>
      </c>
      <c r="C5140" s="75">
        <v>2.257835386</v>
      </c>
      <c r="D5140" s="75">
        <v>-1.127684404</v>
      </c>
    </row>
    <row r="5141" spans="2:4" x14ac:dyDescent="0.3">
      <c r="B5141" s="75">
        <v>0.77621064200000001</v>
      </c>
      <c r="C5141" s="75">
        <v>2.3771495599999999</v>
      </c>
      <c r="D5141" s="75">
        <v>-1.289080453</v>
      </c>
    </row>
    <row r="5142" spans="2:4" x14ac:dyDescent="0.3">
      <c r="B5142" s="75">
        <v>1.3246422440000001</v>
      </c>
      <c r="C5142" s="75">
        <v>0.51482310200000003</v>
      </c>
      <c r="D5142" s="75">
        <v>0.91426359999999995</v>
      </c>
    </row>
    <row r="5143" spans="2:4" x14ac:dyDescent="0.3">
      <c r="B5143" s="75">
        <v>2.7472088970000001</v>
      </c>
      <c r="C5143" s="75">
        <v>1.8432876170000001</v>
      </c>
      <c r="D5143" s="75">
        <v>-2.8385352799999999</v>
      </c>
    </row>
    <row r="5144" spans="2:4" x14ac:dyDescent="0.3">
      <c r="B5144" s="75">
        <v>3.3275060540000001</v>
      </c>
      <c r="C5144" s="75">
        <v>2.7503829880000001</v>
      </c>
      <c r="D5144" s="75">
        <v>0.15246989999999999</v>
      </c>
    </row>
    <row r="5145" spans="2:4" x14ac:dyDescent="0.3">
      <c r="B5145" s="75">
        <v>0.40145397500000002</v>
      </c>
      <c r="C5145" s="75">
        <v>0.56223621199999996</v>
      </c>
      <c r="D5145" s="75">
        <v>1.136814336</v>
      </c>
    </row>
    <row r="5146" spans="2:4" x14ac:dyDescent="0.3">
      <c r="B5146" s="75">
        <v>2.9814712399999999</v>
      </c>
      <c r="C5146" s="75">
        <v>1.788540791</v>
      </c>
      <c r="D5146" s="75">
        <v>0.11098069000000001</v>
      </c>
    </row>
    <row r="5147" spans="2:4" x14ac:dyDescent="0.3">
      <c r="B5147" s="75">
        <v>2.114840643</v>
      </c>
      <c r="C5147" s="75">
        <v>1.770362569</v>
      </c>
      <c r="D5147" s="75">
        <v>9.5733550000000004E-3</v>
      </c>
    </row>
    <row r="5148" spans="2:4" x14ac:dyDescent="0.3">
      <c r="B5148" s="75">
        <v>-4.3814288369999996</v>
      </c>
      <c r="C5148" s="75">
        <v>-3.4154873000000001</v>
      </c>
      <c r="D5148" s="75">
        <v>0.34307191999999997</v>
      </c>
    </row>
    <row r="5149" spans="2:4" x14ac:dyDescent="0.3">
      <c r="B5149" s="75">
        <v>0.78073787400000005</v>
      </c>
      <c r="C5149" s="75">
        <v>-1.04374736</v>
      </c>
      <c r="D5149" s="75">
        <v>-1.9806977180000001</v>
      </c>
    </row>
    <row r="5150" spans="2:4" x14ac:dyDescent="0.3">
      <c r="B5150" s="75">
        <v>3.0617451340000001</v>
      </c>
      <c r="C5150" s="75">
        <v>8.4840604E-2</v>
      </c>
      <c r="D5150" s="75">
        <v>-2.8566537529999998</v>
      </c>
    </row>
    <row r="5151" spans="2:4" x14ac:dyDescent="0.3">
      <c r="B5151" s="75">
        <v>0.11784800400000001</v>
      </c>
      <c r="C5151" s="75">
        <v>-3.1444274239999999</v>
      </c>
      <c r="D5151" s="75">
        <v>-1.81905815</v>
      </c>
    </row>
    <row r="5152" spans="2:4" x14ac:dyDescent="0.3">
      <c r="B5152" s="75">
        <v>0.70122394600000004</v>
      </c>
      <c r="C5152" s="75">
        <v>0.74066319199999997</v>
      </c>
      <c r="D5152" s="75">
        <v>0.32611812800000001</v>
      </c>
    </row>
    <row r="5153" spans="2:4" x14ac:dyDescent="0.3">
      <c r="B5153" s="75">
        <v>2.9778600329999998</v>
      </c>
      <c r="C5153" s="75">
        <v>-0.53260238699999995</v>
      </c>
      <c r="D5153" s="75">
        <v>-5.5690986090000001</v>
      </c>
    </row>
    <row r="5154" spans="2:4" x14ac:dyDescent="0.3">
      <c r="B5154" s="75">
        <v>-0.91212087799999997</v>
      </c>
      <c r="C5154" s="75">
        <v>0.40575924800000002</v>
      </c>
      <c r="D5154" s="75">
        <v>-0.71227134000000003</v>
      </c>
    </row>
    <row r="5155" spans="2:4" x14ac:dyDescent="0.3">
      <c r="B5155" s="75">
        <v>2.613403538</v>
      </c>
      <c r="C5155" s="75">
        <v>3.2118149630000001</v>
      </c>
      <c r="D5155" s="75">
        <v>1.9758715739999999</v>
      </c>
    </row>
    <row r="5156" spans="2:4" x14ac:dyDescent="0.3">
      <c r="B5156" s="75">
        <v>2.384802412</v>
      </c>
      <c r="C5156" s="75">
        <v>-0.17741817800000001</v>
      </c>
      <c r="D5156" s="75">
        <v>-3.9766931720000001</v>
      </c>
    </row>
    <row r="5157" spans="2:4" x14ac:dyDescent="0.3">
      <c r="B5157" s="75">
        <v>-4.3275704839999998</v>
      </c>
      <c r="C5157" s="75">
        <v>1.7407547299999999</v>
      </c>
      <c r="D5157" s="75">
        <v>2.7227202660000001</v>
      </c>
    </row>
    <row r="5158" spans="2:4" x14ac:dyDescent="0.3">
      <c r="B5158" s="75">
        <v>0.90958128400000005</v>
      </c>
      <c r="C5158" s="75">
        <v>2.3066710559999999</v>
      </c>
      <c r="D5158" s="75">
        <v>0.69733644299999997</v>
      </c>
    </row>
    <row r="5159" spans="2:4" x14ac:dyDescent="0.3">
      <c r="B5159" s="75">
        <v>-1.64155636</v>
      </c>
      <c r="C5159" s="75">
        <v>-4.2395237110000004</v>
      </c>
      <c r="D5159" s="75">
        <v>-1.4952140860000001</v>
      </c>
    </row>
    <row r="5160" spans="2:4" x14ac:dyDescent="0.3">
      <c r="B5160" s="75">
        <v>1.0389304479999999</v>
      </c>
      <c r="C5160" s="75">
        <v>-1.766430546</v>
      </c>
      <c r="D5160" s="75">
        <v>1.4887080859999999</v>
      </c>
    </row>
    <row r="5161" spans="2:4" x14ac:dyDescent="0.3">
      <c r="B5161" s="75">
        <v>-3.353453628</v>
      </c>
      <c r="C5161" s="75">
        <v>-1.8711430179999999</v>
      </c>
      <c r="D5161" s="75">
        <v>3.888341263</v>
      </c>
    </row>
    <row r="5162" spans="2:4" x14ac:dyDescent="0.3">
      <c r="B5162" s="75">
        <v>8.9736479999999993E-2</v>
      </c>
      <c r="C5162" s="75">
        <v>1.0862650229999999</v>
      </c>
      <c r="D5162" s="75">
        <v>-0.55515479000000001</v>
      </c>
    </row>
    <row r="5163" spans="2:4" x14ac:dyDescent="0.3">
      <c r="B5163" s="75">
        <v>-0.204696922</v>
      </c>
      <c r="C5163" s="75">
        <v>1.270820928</v>
      </c>
      <c r="D5163" s="75">
        <v>0.57867764700000002</v>
      </c>
    </row>
    <row r="5164" spans="2:4" x14ac:dyDescent="0.3">
      <c r="B5164" s="75">
        <v>-0.77619426599999997</v>
      </c>
      <c r="C5164" s="75">
        <v>-2.6733034510000002</v>
      </c>
      <c r="D5164" s="75">
        <v>0.25274370299999999</v>
      </c>
    </row>
    <row r="5165" spans="2:4" x14ac:dyDescent="0.3">
      <c r="B5165" s="75">
        <v>-3.669563363</v>
      </c>
      <c r="C5165" s="75">
        <v>-1.347495E-3</v>
      </c>
      <c r="D5165" s="75">
        <v>1.3083584130000001</v>
      </c>
    </row>
    <row r="5166" spans="2:4" x14ac:dyDescent="0.3">
      <c r="B5166" s="75">
        <v>2.2695075560000002</v>
      </c>
      <c r="C5166" s="75">
        <v>1.347866274</v>
      </c>
      <c r="D5166" s="75">
        <v>-0.28619672400000001</v>
      </c>
    </row>
    <row r="5167" spans="2:4" x14ac:dyDescent="0.3">
      <c r="B5167" s="75">
        <v>-0.48919318000000001</v>
      </c>
      <c r="C5167" s="75">
        <v>-3.2021120970000001</v>
      </c>
      <c r="D5167" s="75">
        <v>-1.118499586</v>
      </c>
    </row>
    <row r="5168" spans="2:4" x14ac:dyDescent="0.3">
      <c r="B5168" s="75">
        <v>2.1877353660000001</v>
      </c>
      <c r="C5168" s="75">
        <v>4.1298857719999997</v>
      </c>
      <c r="D5168" s="75">
        <v>5.7711058000000003E-2</v>
      </c>
    </row>
    <row r="5169" spans="2:4" x14ac:dyDescent="0.3">
      <c r="B5169" s="75">
        <v>2.7333561020000001</v>
      </c>
      <c r="C5169" s="75">
        <v>-3.0965120860000002</v>
      </c>
      <c r="D5169" s="75">
        <v>-5.7540982610000002</v>
      </c>
    </row>
    <row r="5170" spans="2:4" x14ac:dyDescent="0.3">
      <c r="B5170" s="75">
        <v>2.885137689</v>
      </c>
      <c r="C5170" s="75">
        <v>1.801227259</v>
      </c>
      <c r="D5170" s="75">
        <v>-1.9331098920000001</v>
      </c>
    </row>
    <row r="5171" spans="2:4" x14ac:dyDescent="0.3">
      <c r="B5171" s="75">
        <v>-1.9568033970000001</v>
      </c>
      <c r="C5171" s="75">
        <v>1.6456177750000001</v>
      </c>
      <c r="D5171" s="75">
        <v>-0.34776573300000002</v>
      </c>
    </row>
    <row r="5172" spans="2:4" x14ac:dyDescent="0.3">
      <c r="B5172" s="75">
        <v>1.141774515</v>
      </c>
      <c r="C5172" s="75">
        <v>0.90646664399999999</v>
      </c>
      <c r="D5172" s="75">
        <v>1.3940444169999999</v>
      </c>
    </row>
    <row r="5173" spans="2:4" x14ac:dyDescent="0.3">
      <c r="B5173" s="75">
        <v>0.80206961300000001</v>
      </c>
      <c r="C5173" s="75">
        <v>0.414830172</v>
      </c>
      <c r="D5173" s="75">
        <v>-0.63191499900000003</v>
      </c>
    </row>
    <row r="5174" spans="2:4" x14ac:dyDescent="0.3">
      <c r="B5174" s="75">
        <v>1.007227307</v>
      </c>
      <c r="C5174" s="75">
        <v>3.9052583670000001</v>
      </c>
      <c r="D5174" s="75">
        <v>1.416965118</v>
      </c>
    </row>
    <row r="5175" spans="2:4" x14ac:dyDescent="0.3">
      <c r="B5175" s="75">
        <v>-1.993014413</v>
      </c>
      <c r="C5175" s="75">
        <v>-1.398104893</v>
      </c>
      <c r="D5175" s="75">
        <v>-1.156204279</v>
      </c>
    </row>
    <row r="5176" spans="2:4" x14ac:dyDescent="0.3">
      <c r="B5176" s="75">
        <v>-2.537628582</v>
      </c>
      <c r="C5176" s="75">
        <v>-4.7059779979999998</v>
      </c>
      <c r="D5176" s="75">
        <v>-0.68712604200000005</v>
      </c>
    </row>
    <row r="5177" spans="2:4" x14ac:dyDescent="0.3">
      <c r="B5177" s="75">
        <v>-2.856501943</v>
      </c>
      <c r="C5177" s="75">
        <v>1.4980871529999999</v>
      </c>
      <c r="D5177" s="75">
        <v>2.2477279120000002</v>
      </c>
    </row>
    <row r="5178" spans="2:4" x14ac:dyDescent="0.3">
      <c r="B5178" s="75">
        <v>5.1146396989999996</v>
      </c>
      <c r="C5178" s="75">
        <v>2.1377427830000002</v>
      </c>
      <c r="D5178" s="75">
        <v>-2.6632518649999999</v>
      </c>
    </row>
    <row r="5179" spans="2:4" x14ac:dyDescent="0.3">
      <c r="B5179" s="75">
        <v>2.3313847710000002</v>
      </c>
      <c r="C5179" s="75">
        <v>0.46502010599999999</v>
      </c>
      <c r="D5179" s="75">
        <v>-0.68034114499999998</v>
      </c>
    </row>
    <row r="5180" spans="2:4" x14ac:dyDescent="0.3">
      <c r="B5180" s="75">
        <v>2.1668101719999999</v>
      </c>
      <c r="C5180" s="75">
        <v>2.3595585799999998</v>
      </c>
      <c r="D5180" s="75">
        <v>-1.938362669</v>
      </c>
    </row>
    <row r="5181" spans="2:4" x14ac:dyDescent="0.3">
      <c r="B5181" s="75">
        <v>0.50558697100000005</v>
      </c>
      <c r="C5181" s="75">
        <v>-2.8242654999999998E-2</v>
      </c>
      <c r="D5181" s="75">
        <v>2.2261782430000001</v>
      </c>
    </row>
    <row r="5182" spans="2:4" x14ac:dyDescent="0.3">
      <c r="B5182" s="75">
        <v>2.2299289170000001</v>
      </c>
      <c r="C5182" s="75">
        <v>-1.447167318</v>
      </c>
      <c r="D5182" s="75">
        <v>-1.682299607</v>
      </c>
    </row>
    <row r="5183" spans="2:4" x14ac:dyDescent="0.3">
      <c r="B5183" s="75">
        <v>-1.5470678410000001</v>
      </c>
      <c r="C5183" s="75">
        <v>-0.81869205099999998</v>
      </c>
      <c r="D5183" s="75">
        <v>1.5606012339999999</v>
      </c>
    </row>
    <row r="5184" spans="2:4" x14ac:dyDescent="0.3">
      <c r="B5184" s="75">
        <v>2.004690831</v>
      </c>
      <c r="C5184" s="75">
        <v>-1.1472934379999999</v>
      </c>
      <c r="D5184" s="75">
        <v>-1.5864201959999999</v>
      </c>
    </row>
    <row r="5185" spans="2:4" x14ac:dyDescent="0.3">
      <c r="B5185" s="75">
        <v>3.963175187</v>
      </c>
      <c r="C5185" s="75">
        <v>-2.027115604</v>
      </c>
      <c r="D5185" s="75">
        <v>-2.116863538</v>
      </c>
    </row>
    <row r="5186" spans="2:4" x14ac:dyDescent="0.3">
      <c r="B5186" s="75">
        <v>-1.448022675</v>
      </c>
      <c r="C5186" s="75">
        <v>3.077684412</v>
      </c>
      <c r="D5186" s="75">
        <v>4.3161527099999999</v>
      </c>
    </row>
    <row r="5187" spans="2:4" x14ac:dyDescent="0.3">
      <c r="B5187" s="75">
        <v>1.3742321799999999</v>
      </c>
      <c r="C5187" s="75">
        <v>2.3951173940000001</v>
      </c>
      <c r="D5187" s="75">
        <v>1.587229703</v>
      </c>
    </row>
    <row r="5188" spans="2:4" x14ac:dyDescent="0.3">
      <c r="B5188" s="75">
        <v>1.872073621</v>
      </c>
      <c r="C5188" s="75">
        <v>-3.018310525</v>
      </c>
      <c r="D5188" s="75">
        <v>-2.3366019709999999</v>
      </c>
    </row>
    <row r="5189" spans="2:4" x14ac:dyDescent="0.3">
      <c r="B5189" s="75">
        <v>1.2730488149999999</v>
      </c>
      <c r="C5189" s="75">
        <v>2.329715508</v>
      </c>
      <c r="D5189" s="75">
        <v>0.95571689699999995</v>
      </c>
    </row>
    <row r="5190" spans="2:4" x14ac:dyDescent="0.3">
      <c r="B5190" s="75">
        <v>-5.6577302899999999</v>
      </c>
      <c r="C5190" s="75">
        <v>-2.100247054</v>
      </c>
      <c r="D5190" s="75">
        <v>1.770827897</v>
      </c>
    </row>
    <row r="5191" spans="2:4" x14ac:dyDescent="0.3">
      <c r="B5191" s="75">
        <v>-0.306205279</v>
      </c>
      <c r="C5191" s="75">
        <v>2.7472199370000001</v>
      </c>
      <c r="D5191" s="75">
        <v>2.1326385819999998</v>
      </c>
    </row>
    <row r="5192" spans="2:4" x14ac:dyDescent="0.3">
      <c r="B5192" s="75">
        <v>4.4744896030000003</v>
      </c>
      <c r="C5192" s="75">
        <v>0.87701005600000004</v>
      </c>
      <c r="D5192" s="75">
        <v>-4.0858808550000001</v>
      </c>
    </row>
    <row r="5193" spans="2:4" x14ac:dyDescent="0.3">
      <c r="B5193" s="75">
        <v>-0.32455880500000001</v>
      </c>
      <c r="C5193" s="75">
        <v>3.6946728499999999</v>
      </c>
      <c r="D5193" s="75">
        <v>2.3524397490000002</v>
      </c>
    </row>
    <row r="5194" spans="2:4" x14ac:dyDescent="0.3">
      <c r="B5194" s="75">
        <v>0.87532458199999996</v>
      </c>
      <c r="C5194" s="75">
        <v>3.9930108469999999</v>
      </c>
      <c r="D5194" s="75">
        <v>-0.58751779299999995</v>
      </c>
    </row>
    <row r="5195" spans="2:4" x14ac:dyDescent="0.3">
      <c r="B5195" s="75">
        <v>-0.94574160900000004</v>
      </c>
      <c r="C5195" s="75">
        <v>-1.7031279500000001</v>
      </c>
      <c r="D5195" s="75">
        <v>0.14904867999999999</v>
      </c>
    </row>
    <row r="5196" spans="2:4" x14ac:dyDescent="0.3">
      <c r="B5196" s="75">
        <v>-6.7088327220000004</v>
      </c>
      <c r="C5196" s="75">
        <v>-5.4819485730000004</v>
      </c>
      <c r="D5196" s="75">
        <v>1.8460251139999999</v>
      </c>
    </row>
    <row r="5197" spans="2:4" x14ac:dyDescent="0.3">
      <c r="B5197" s="75">
        <v>4.4711438880000003</v>
      </c>
      <c r="C5197" s="75">
        <v>0.24062241500000001</v>
      </c>
      <c r="D5197" s="75">
        <v>-4.8579596829999998</v>
      </c>
    </row>
    <row r="5198" spans="2:4" x14ac:dyDescent="0.3">
      <c r="B5198" s="75">
        <v>4.5863865920000002</v>
      </c>
      <c r="C5198" s="75">
        <v>3.9840250039999998</v>
      </c>
      <c r="D5198" s="75">
        <v>-1.4025946739999999</v>
      </c>
    </row>
    <row r="5199" spans="2:4" x14ac:dyDescent="0.3">
      <c r="B5199" s="75">
        <v>-3.4081296089999999</v>
      </c>
      <c r="C5199" s="75">
        <v>1.7564124290000001</v>
      </c>
      <c r="D5199" s="75">
        <v>5.251199175</v>
      </c>
    </row>
    <row r="5200" spans="2:4" x14ac:dyDescent="0.3">
      <c r="B5200" s="75">
        <v>0.61477632199999999</v>
      </c>
      <c r="C5200" s="75">
        <v>-4.6709837050000003</v>
      </c>
      <c r="D5200" s="75">
        <v>2.2747734739999999</v>
      </c>
    </row>
    <row r="5201" spans="2:4" x14ac:dyDescent="0.3">
      <c r="B5201" s="75">
        <v>3.4586121470000002</v>
      </c>
      <c r="C5201" s="75">
        <v>5.0183198359999999</v>
      </c>
      <c r="D5201" s="75">
        <v>-1.873132816</v>
      </c>
    </row>
    <row r="5202" spans="2:4" x14ac:dyDescent="0.3">
      <c r="B5202" s="75">
        <v>6.7313576360000003</v>
      </c>
      <c r="C5202" s="75">
        <v>9.2130129729999997</v>
      </c>
      <c r="D5202" s="75">
        <v>-0.220126867</v>
      </c>
    </row>
    <row r="5203" spans="2:4" x14ac:dyDescent="0.3">
      <c r="B5203" s="75">
        <v>-1.5239996600000001</v>
      </c>
      <c r="C5203" s="75">
        <v>-4.4229392470000004</v>
      </c>
      <c r="D5203" s="75">
        <v>-1.258280216</v>
      </c>
    </row>
    <row r="5204" spans="2:4" x14ac:dyDescent="0.3">
      <c r="B5204" s="75">
        <v>3.5385334720000001</v>
      </c>
      <c r="C5204" s="75">
        <v>5.1479302069999999</v>
      </c>
      <c r="D5204" s="75">
        <v>2.00393343</v>
      </c>
    </row>
    <row r="5205" spans="2:4" x14ac:dyDescent="0.3">
      <c r="B5205" s="75">
        <v>-5.0150760769999998</v>
      </c>
      <c r="C5205" s="75">
        <v>-3.5107052310000002</v>
      </c>
      <c r="D5205" s="75">
        <v>1.7148438859999999</v>
      </c>
    </row>
    <row r="5206" spans="2:4" x14ac:dyDescent="0.3">
      <c r="B5206" s="75">
        <v>3.083546186</v>
      </c>
      <c r="C5206" s="75">
        <v>2.3212131230000002</v>
      </c>
      <c r="D5206" s="75">
        <v>-8.2153139999999999E-2</v>
      </c>
    </row>
    <row r="5207" spans="2:4" x14ac:dyDescent="0.3">
      <c r="B5207" s="75">
        <v>-2.9370889039999999</v>
      </c>
      <c r="C5207" s="75">
        <v>0.66313923399999997</v>
      </c>
      <c r="D5207" s="75">
        <v>4.156591057</v>
      </c>
    </row>
    <row r="5208" spans="2:4" x14ac:dyDescent="0.3">
      <c r="B5208" s="75">
        <v>-3.0372165940000002</v>
      </c>
      <c r="C5208" s="75">
        <v>-4.84913828</v>
      </c>
      <c r="D5208" s="75">
        <v>0.200879264</v>
      </c>
    </row>
    <row r="5209" spans="2:4" x14ac:dyDescent="0.3">
      <c r="B5209" s="75">
        <v>-1.24400519</v>
      </c>
      <c r="C5209" s="75">
        <v>-0.64092600499999997</v>
      </c>
      <c r="D5209" s="75">
        <v>0.35661696700000001</v>
      </c>
    </row>
    <row r="5210" spans="2:4" x14ac:dyDescent="0.3">
      <c r="B5210" s="75">
        <v>4.0780979149999999</v>
      </c>
      <c r="C5210" s="75">
        <v>3.2459492540000001</v>
      </c>
      <c r="D5210" s="75">
        <v>-1.776478622</v>
      </c>
    </row>
    <row r="5211" spans="2:4" x14ac:dyDescent="0.3">
      <c r="B5211" s="75">
        <v>5.3249531870000002</v>
      </c>
      <c r="C5211" s="75">
        <v>1.6896538210000001</v>
      </c>
      <c r="D5211" s="75">
        <v>-5.337485354</v>
      </c>
    </row>
    <row r="5212" spans="2:4" x14ac:dyDescent="0.3">
      <c r="B5212" s="75">
        <v>2.2817657050000002</v>
      </c>
      <c r="C5212" s="75">
        <v>2.2283311929999998</v>
      </c>
      <c r="D5212" s="75">
        <v>-9.4317849999999998E-3</v>
      </c>
    </row>
    <row r="5213" spans="2:4" x14ac:dyDescent="0.3">
      <c r="B5213" s="75">
        <v>2.158441764</v>
      </c>
      <c r="C5213" s="75">
        <v>-2.1089648209999998</v>
      </c>
      <c r="D5213" s="75">
        <v>-2.4732001989999999</v>
      </c>
    </row>
    <row r="5214" spans="2:4" x14ac:dyDescent="0.3">
      <c r="B5214" s="75">
        <v>1.221799777</v>
      </c>
      <c r="C5214" s="75">
        <v>3.7297608430000002</v>
      </c>
      <c r="D5214" s="75">
        <v>0.48904453799999997</v>
      </c>
    </row>
    <row r="5215" spans="2:4" x14ac:dyDescent="0.3">
      <c r="B5215" s="75">
        <v>7.9291709360000002</v>
      </c>
      <c r="C5215" s="75">
        <v>4.0035660630000001</v>
      </c>
      <c r="D5215" s="75">
        <v>-3.8547064450000001</v>
      </c>
    </row>
    <row r="5216" spans="2:4" x14ac:dyDescent="0.3">
      <c r="B5216" s="75">
        <v>-2.6309864730000001</v>
      </c>
      <c r="C5216" s="75">
        <v>-0.75089773400000004</v>
      </c>
      <c r="D5216" s="75">
        <v>2.2928526109999998</v>
      </c>
    </row>
    <row r="5217" spans="2:4" x14ac:dyDescent="0.3">
      <c r="B5217" s="75">
        <v>-4.931636567</v>
      </c>
      <c r="C5217" s="75">
        <v>-0.58967686699999999</v>
      </c>
      <c r="D5217" s="75">
        <v>3.585007531</v>
      </c>
    </row>
    <row r="5218" spans="2:4" x14ac:dyDescent="0.3">
      <c r="B5218" s="75">
        <v>-2.3345800849999998</v>
      </c>
      <c r="C5218" s="75">
        <v>-2.6275640650000001</v>
      </c>
      <c r="D5218" s="75">
        <v>0.64950053399999996</v>
      </c>
    </row>
    <row r="5219" spans="2:4" x14ac:dyDescent="0.3">
      <c r="B5219" s="75">
        <v>2.6590727319999998</v>
      </c>
      <c r="C5219" s="75">
        <v>0.69775366599999999</v>
      </c>
      <c r="D5219" s="75">
        <v>-0.62388437200000002</v>
      </c>
    </row>
    <row r="5220" spans="2:4" x14ac:dyDescent="0.3">
      <c r="B5220" s="75">
        <v>0.16060313400000001</v>
      </c>
      <c r="C5220" s="75">
        <v>5.0727103529999997</v>
      </c>
      <c r="D5220" s="75">
        <v>3.3614621260000002</v>
      </c>
    </row>
    <row r="5221" spans="2:4" x14ac:dyDescent="0.3">
      <c r="B5221" s="75">
        <v>2.5788284379999999</v>
      </c>
      <c r="C5221" s="75">
        <v>3.6207204690000001</v>
      </c>
      <c r="D5221" s="75">
        <v>1.0472164349999999</v>
      </c>
    </row>
    <row r="5222" spans="2:4" x14ac:dyDescent="0.3">
      <c r="B5222" s="75">
        <v>1.418725443</v>
      </c>
      <c r="C5222" s="75">
        <v>2.3477910419999999</v>
      </c>
      <c r="D5222" s="75">
        <v>-1.228935398</v>
      </c>
    </row>
    <row r="5223" spans="2:4" x14ac:dyDescent="0.3">
      <c r="B5223" s="75">
        <v>1.979951424</v>
      </c>
      <c r="C5223" s="75">
        <v>-1.7751319000000001</v>
      </c>
      <c r="D5223" s="75">
        <v>-3.1319198579999998</v>
      </c>
    </row>
    <row r="5224" spans="2:4" x14ac:dyDescent="0.3">
      <c r="B5224" s="75">
        <v>0.37983951700000002</v>
      </c>
      <c r="C5224" s="75">
        <v>0.455685116</v>
      </c>
      <c r="D5224" s="75">
        <v>2.3691948730000001</v>
      </c>
    </row>
    <row r="5225" spans="2:4" x14ac:dyDescent="0.3">
      <c r="B5225" s="75">
        <v>-3.7258344509999999</v>
      </c>
      <c r="C5225" s="75">
        <v>-1.4133263309999999</v>
      </c>
      <c r="D5225" s="75">
        <v>3.970254309</v>
      </c>
    </row>
    <row r="5226" spans="2:4" x14ac:dyDescent="0.3">
      <c r="B5226" s="75">
        <v>4.106960752</v>
      </c>
      <c r="C5226" s="75">
        <v>-2.2077878210000002</v>
      </c>
      <c r="D5226" s="75">
        <v>-4.8765490930000004</v>
      </c>
    </row>
    <row r="5227" spans="2:4" x14ac:dyDescent="0.3">
      <c r="B5227" s="75">
        <v>-1.6002615140000001</v>
      </c>
      <c r="C5227" s="75">
        <v>-1.3091975010000001</v>
      </c>
      <c r="D5227" s="75">
        <v>-2.1731091220000001</v>
      </c>
    </row>
    <row r="5228" spans="2:4" x14ac:dyDescent="0.3">
      <c r="B5228" s="75">
        <v>-1.8609056420000001</v>
      </c>
      <c r="C5228" s="75">
        <v>0.186393274</v>
      </c>
      <c r="D5228" s="75">
        <v>1.18621953</v>
      </c>
    </row>
    <row r="5229" spans="2:4" x14ac:dyDescent="0.3">
      <c r="B5229" s="75">
        <v>-8.5552184029999996</v>
      </c>
      <c r="C5229" s="75">
        <v>-1.939851698</v>
      </c>
      <c r="D5229" s="75">
        <v>6.5323335670000002</v>
      </c>
    </row>
    <row r="5230" spans="2:4" x14ac:dyDescent="0.3">
      <c r="B5230" s="75">
        <v>-1.1501071089999999</v>
      </c>
      <c r="C5230" s="75">
        <v>-3.3214722000000002E-2</v>
      </c>
      <c r="D5230" s="75">
        <v>3.229415221</v>
      </c>
    </row>
    <row r="5231" spans="2:4" x14ac:dyDescent="0.3">
      <c r="B5231" s="75">
        <v>1.1289442970000001</v>
      </c>
      <c r="C5231" s="75">
        <v>-0.49107835599999999</v>
      </c>
      <c r="D5231" s="75">
        <v>-0.23581645100000001</v>
      </c>
    </row>
    <row r="5232" spans="2:4" x14ac:dyDescent="0.3">
      <c r="B5232" s="75">
        <v>1.7315163170000001</v>
      </c>
      <c r="C5232" s="75">
        <v>-4.0998563829999997</v>
      </c>
      <c r="D5232" s="75">
        <v>-3.6422305179999999</v>
      </c>
    </row>
    <row r="5233" spans="2:4" x14ac:dyDescent="0.3">
      <c r="B5233" s="75">
        <v>8.2639277700000005</v>
      </c>
      <c r="C5233" s="75">
        <v>4.786695344</v>
      </c>
      <c r="D5233" s="75">
        <v>-4.2771009500000003</v>
      </c>
    </row>
    <row r="5234" spans="2:4" x14ac:dyDescent="0.3">
      <c r="B5234" s="75">
        <v>-2.1853911749999999</v>
      </c>
      <c r="C5234" s="75">
        <v>-4.7453041989999996</v>
      </c>
      <c r="D5234" s="75">
        <v>-0.98564407099999995</v>
      </c>
    </row>
    <row r="5235" spans="2:4" x14ac:dyDescent="0.3">
      <c r="B5235" s="75">
        <v>-0.20806612999999999</v>
      </c>
      <c r="C5235" s="75">
        <v>0.84637760299999998</v>
      </c>
      <c r="D5235" s="75">
        <v>1.1822931910000001</v>
      </c>
    </row>
    <row r="5236" spans="2:4" x14ac:dyDescent="0.3">
      <c r="B5236" s="75">
        <v>0.70400611400000002</v>
      </c>
      <c r="C5236" s="75">
        <v>-0.40878252199999998</v>
      </c>
      <c r="D5236" s="75">
        <v>-0.91950239499999997</v>
      </c>
    </row>
    <row r="5237" spans="2:4" x14ac:dyDescent="0.3">
      <c r="B5237" s="75">
        <v>-0.91915688399999995</v>
      </c>
      <c r="C5237" s="75">
        <v>-0.165932842</v>
      </c>
      <c r="D5237" s="75">
        <v>0.25049607400000001</v>
      </c>
    </row>
    <row r="5238" spans="2:4" x14ac:dyDescent="0.3">
      <c r="B5238" s="75">
        <v>-1.1899686249999999</v>
      </c>
      <c r="C5238" s="75">
        <v>1.3970308440000001</v>
      </c>
      <c r="D5238" s="75">
        <v>0.53723004100000005</v>
      </c>
    </row>
    <row r="5239" spans="2:4" x14ac:dyDescent="0.3">
      <c r="B5239" s="75">
        <v>6.2938631999999994E-2</v>
      </c>
      <c r="C5239" s="75">
        <v>-2.6883681149999998</v>
      </c>
      <c r="D5239" s="75">
        <v>-3.7260462730000001</v>
      </c>
    </row>
    <row r="5240" spans="2:4" x14ac:dyDescent="0.3">
      <c r="B5240" s="75">
        <v>1.9603822639999999</v>
      </c>
      <c r="C5240" s="75">
        <v>1.849382584</v>
      </c>
      <c r="D5240" s="75">
        <v>-1.3533171100000001</v>
      </c>
    </row>
    <row r="5241" spans="2:4" x14ac:dyDescent="0.3">
      <c r="B5241" s="75">
        <v>1.068120884</v>
      </c>
      <c r="C5241" s="75">
        <v>1.4795576269999999</v>
      </c>
      <c r="D5241" s="75">
        <v>-0.15181641600000001</v>
      </c>
    </row>
    <row r="5242" spans="2:4" x14ac:dyDescent="0.3">
      <c r="B5242" s="75">
        <v>-0.49895685400000001</v>
      </c>
      <c r="C5242" s="75">
        <v>2.8930889190000002</v>
      </c>
      <c r="D5242" s="75">
        <v>0.90616493799999998</v>
      </c>
    </row>
    <row r="5243" spans="2:4" x14ac:dyDescent="0.3">
      <c r="B5243" s="75">
        <v>2.7667744910000001</v>
      </c>
      <c r="C5243" s="75">
        <v>1.8045628899999999</v>
      </c>
      <c r="D5243" s="75">
        <v>-1.5769888839999999</v>
      </c>
    </row>
    <row r="5244" spans="2:4" x14ac:dyDescent="0.3">
      <c r="B5244" s="75">
        <v>-2.395728659</v>
      </c>
      <c r="C5244" s="75">
        <v>-4.5007994079999998</v>
      </c>
      <c r="D5244" s="75">
        <v>-1.399137021</v>
      </c>
    </row>
    <row r="5245" spans="2:4" x14ac:dyDescent="0.3">
      <c r="B5245" s="75">
        <v>-8.1350316000000006E-2</v>
      </c>
      <c r="C5245" s="75">
        <v>2.168612499</v>
      </c>
      <c r="D5245" s="75">
        <v>1.2284785730000001</v>
      </c>
    </row>
    <row r="5246" spans="2:4" x14ac:dyDescent="0.3">
      <c r="B5246" s="75">
        <v>-3.985452601</v>
      </c>
      <c r="C5246" s="75">
        <v>-5.0849059199999997</v>
      </c>
      <c r="D5246" s="75">
        <v>0.42503134999999997</v>
      </c>
    </row>
    <row r="5247" spans="2:4" x14ac:dyDescent="0.3">
      <c r="B5247" s="75">
        <v>-1.702273229</v>
      </c>
      <c r="C5247" s="75">
        <v>0.37367326699999998</v>
      </c>
      <c r="D5247" s="75">
        <v>0.13782109400000001</v>
      </c>
    </row>
    <row r="5248" spans="2:4" x14ac:dyDescent="0.3">
      <c r="B5248" s="75">
        <v>2.474001151</v>
      </c>
      <c r="C5248" s="75">
        <v>1.3858073280000001</v>
      </c>
      <c r="D5248" s="75">
        <v>1.266798979</v>
      </c>
    </row>
    <row r="5249" spans="2:4" x14ac:dyDescent="0.3">
      <c r="B5249" s="75">
        <v>3.0030364949999999</v>
      </c>
      <c r="C5249" s="75">
        <v>-3.0919136460000001</v>
      </c>
      <c r="D5249" s="75">
        <v>-5.1248704289999996</v>
      </c>
    </row>
    <row r="5250" spans="2:4" x14ac:dyDescent="0.3">
      <c r="B5250" s="75">
        <v>-2.8425686040000002</v>
      </c>
      <c r="C5250" s="75">
        <v>-0.545501652</v>
      </c>
      <c r="D5250" s="75">
        <v>3.8199567750000001</v>
      </c>
    </row>
    <row r="5251" spans="2:4" x14ac:dyDescent="0.3">
      <c r="B5251" s="75">
        <v>-5.4732734999999998E-2</v>
      </c>
      <c r="C5251" s="75">
        <v>0.86921221900000001</v>
      </c>
      <c r="D5251" s="75">
        <v>2.2220849299999998</v>
      </c>
    </row>
    <row r="5252" spans="2:4" x14ac:dyDescent="0.3">
      <c r="B5252" s="75">
        <v>3.4693823400000001</v>
      </c>
      <c r="C5252" s="75">
        <v>3.4438500790000002</v>
      </c>
      <c r="D5252" s="75">
        <v>1.357620088</v>
      </c>
    </row>
    <row r="5253" spans="2:4" x14ac:dyDescent="0.3">
      <c r="B5253" s="75">
        <v>1.9503545760000001</v>
      </c>
      <c r="C5253" s="75">
        <v>-1.772764309</v>
      </c>
      <c r="D5253" s="75">
        <v>1.8109904370000001</v>
      </c>
    </row>
    <row r="5254" spans="2:4" x14ac:dyDescent="0.3">
      <c r="B5254" s="75">
        <v>-3.289758736</v>
      </c>
      <c r="C5254" s="75">
        <v>-5.960555029</v>
      </c>
      <c r="D5254" s="75">
        <v>-6.7365884410000003</v>
      </c>
    </row>
    <row r="5255" spans="2:4" x14ac:dyDescent="0.3">
      <c r="B5255" s="75">
        <v>3.9315282570000001</v>
      </c>
      <c r="C5255" s="75">
        <v>3.6232329499999998</v>
      </c>
      <c r="D5255" s="75">
        <v>-1.266486156</v>
      </c>
    </row>
    <row r="5256" spans="2:4" x14ac:dyDescent="0.3">
      <c r="B5256" s="75">
        <v>-8.2591439589999993</v>
      </c>
      <c r="C5256" s="75">
        <v>-2.4903711610000001</v>
      </c>
      <c r="D5256" s="75">
        <v>7.7374173300000004</v>
      </c>
    </row>
    <row r="5257" spans="2:4" x14ac:dyDescent="0.3">
      <c r="B5257" s="75">
        <v>-0.58587432500000003</v>
      </c>
      <c r="C5257" s="75">
        <v>-1.285476552</v>
      </c>
      <c r="D5257" s="75">
        <v>-3.6512661080000002</v>
      </c>
    </row>
    <row r="5258" spans="2:4" x14ac:dyDescent="0.3">
      <c r="B5258" s="75">
        <v>0.89110210700000003</v>
      </c>
      <c r="C5258" s="75">
        <v>-2.5153310210000002</v>
      </c>
      <c r="D5258" s="75">
        <v>-4.1460250590000003</v>
      </c>
    </row>
    <row r="5259" spans="2:4" x14ac:dyDescent="0.3">
      <c r="B5259" s="75">
        <v>0.61613949000000001</v>
      </c>
      <c r="C5259" s="75">
        <v>-0.46026438600000003</v>
      </c>
      <c r="D5259" s="75">
        <v>1.6757856000000002E-2</v>
      </c>
    </row>
    <row r="5260" spans="2:4" x14ac:dyDescent="0.3">
      <c r="B5260" s="75">
        <v>-1.190229073</v>
      </c>
      <c r="C5260" s="75">
        <v>4.4127029069999999</v>
      </c>
      <c r="D5260" s="75">
        <v>1.8696843190000001</v>
      </c>
    </row>
    <row r="5261" spans="2:4" x14ac:dyDescent="0.3">
      <c r="B5261" s="75">
        <v>-4.0553674969999998</v>
      </c>
      <c r="C5261" s="75">
        <v>-0.12333588099999999</v>
      </c>
      <c r="D5261" s="75">
        <v>3.2549238809999999</v>
      </c>
    </row>
    <row r="5262" spans="2:4" x14ac:dyDescent="0.3">
      <c r="B5262" s="75">
        <v>-2.4842629629999999</v>
      </c>
      <c r="C5262" s="75">
        <v>-0.17875596299999999</v>
      </c>
      <c r="D5262" s="75">
        <v>0.79222291899999997</v>
      </c>
    </row>
    <row r="5263" spans="2:4" x14ac:dyDescent="0.3">
      <c r="B5263" s="75">
        <v>-2.635037976</v>
      </c>
      <c r="C5263" s="75">
        <v>0.20863241099999999</v>
      </c>
      <c r="D5263" s="75">
        <v>3.3763737790000001</v>
      </c>
    </row>
    <row r="5264" spans="2:4" x14ac:dyDescent="0.3">
      <c r="B5264" s="75">
        <v>6.1340437909999999</v>
      </c>
      <c r="C5264" s="75">
        <v>1.235594681</v>
      </c>
      <c r="D5264" s="75">
        <v>-5.7980938789999996</v>
      </c>
    </row>
    <row r="5265" spans="2:4" x14ac:dyDescent="0.3">
      <c r="B5265" s="75">
        <v>-1.439188191</v>
      </c>
      <c r="C5265" s="75">
        <v>-0.83672574499999997</v>
      </c>
      <c r="D5265" s="75">
        <v>0.13531389199999999</v>
      </c>
    </row>
    <row r="5266" spans="2:4" x14ac:dyDescent="0.3">
      <c r="B5266" s="75">
        <v>-0.82657488999999995</v>
      </c>
      <c r="C5266" s="75">
        <v>-0.31475808399999999</v>
      </c>
      <c r="D5266" s="75">
        <v>3.9771293999999999E-2</v>
      </c>
    </row>
    <row r="5267" spans="2:4" x14ac:dyDescent="0.3">
      <c r="B5267" s="75">
        <v>-2.6921755300000001</v>
      </c>
      <c r="C5267" s="75">
        <v>-1.1624906509999999</v>
      </c>
      <c r="D5267" s="75">
        <v>3.5118861360000002</v>
      </c>
    </row>
    <row r="5268" spans="2:4" x14ac:dyDescent="0.3">
      <c r="B5268" s="75">
        <v>-3.8040052179999999</v>
      </c>
      <c r="C5268" s="75">
        <v>2.3707682650000002</v>
      </c>
      <c r="D5268" s="75">
        <v>4.4539015490000002</v>
      </c>
    </row>
    <row r="5269" spans="2:4" x14ac:dyDescent="0.3">
      <c r="B5269" s="75">
        <v>-0.486072008</v>
      </c>
      <c r="C5269" s="75">
        <v>2.5543394419999998</v>
      </c>
      <c r="D5269" s="75">
        <v>1.446907868</v>
      </c>
    </row>
    <row r="5270" spans="2:4" x14ac:dyDescent="0.3">
      <c r="B5270" s="75">
        <v>-0.56462309399999999</v>
      </c>
      <c r="C5270" s="75">
        <v>-2.0187930999999999E-2</v>
      </c>
      <c r="D5270" s="75">
        <v>-1.228647517</v>
      </c>
    </row>
    <row r="5271" spans="2:4" x14ac:dyDescent="0.3">
      <c r="B5271" s="75">
        <v>-4.0409951189999997</v>
      </c>
      <c r="C5271" s="75">
        <v>-1.0696131129999999</v>
      </c>
      <c r="D5271" s="75">
        <v>4.4596231260000003</v>
      </c>
    </row>
    <row r="5272" spans="2:4" x14ac:dyDescent="0.3">
      <c r="B5272" s="75">
        <v>3.5353287070000001</v>
      </c>
      <c r="C5272" s="75">
        <v>2.4097304309999998</v>
      </c>
      <c r="D5272" s="75">
        <v>-1.1948025760000001</v>
      </c>
    </row>
    <row r="5273" spans="2:4" x14ac:dyDescent="0.3">
      <c r="B5273" s="75">
        <v>-2.5408956040000001</v>
      </c>
      <c r="C5273" s="75">
        <v>-0.47195150400000002</v>
      </c>
      <c r="D5273" s="75">
        <v>3.1557948159999998</v>
      </c>
    </row>
    <row r="5274" spans="2:4" x14ac:dyDescent="0.3">
      <c r="B5274" s="75">
        <v>-3.8798662199999998</v>
      </c>
      <c r="C5274" s="75">
        <v>-1.0046626219999999</v>
      </c>
      <c r="D5274" s="75">
        <v>2.7331638370000002</v>
      </c>
    </row>
    <row r="5275" spans="2:4" x14ac:dyDescent="0.3">
      <c r="B5275" s="75">
        <v>-7.7044653949999997</v>
      </c>
      <c r="C5275" s="75">
        <v>-5.8173185710000004</v>
      </c>
      <c r="D5275" s="75">
        <v>1.4985648570000001</v>
      </c>
    </row>
    <row r="5276" spans="2:4" x14ac:dyDescent="0.3">
      <c r="B5276" s="75">
        <v>0.85250139000000003</v>
      </c>
      <c r="C5276" s="75">
        <v>3.5803431880000001</v>
      </c>
      <c r="D5276" s="75">
        <v>3.365757699</v>
      </c>
    </row>
    <row r="5277" spans="2:4" x14ac:dyDescent="0.3">
      <c r="B5277" s="75">
        <v>3.739616646</v>
      </c>
      <c r="C5277" s="75">
        <v>3.1410233330000001</v>
      </c>
      <c r="D5277" s="75">
        <v>-2.6123191179999998</v>
      </c>
    </row>
    <row r="5278" spans="2:4" x14ac:dyDescent="0.3">
      <c r="B5278" s="75">
        <v>2.643811618</v>
      </c>
      <c r="C5278" s="75">
        <v>1.3752617659999999</v>
      </c>
      <c r="D5278" s="75">
        <v>-2.411396E-2</v>
      </c>
    </row>
    <row r="5279" spans="2:4" x14ac:dyDescent="0.3">
      <c r="B5279" s="75">
        <v>1.6344195379999999</v>
      </c>
      <c r="C5279" s="75">
        <v>1.5924931739999999</v>
      </c>
      <c r="D5279" s="75">
        <v>-2.366730086</v>
      </c>
    </row>
    <row r="5280" spans="2:4" x14ac:dyDescent="0.3">
      <c r="B5280" s="75">
        <v>2.0921701349999999</v>
      </c>
      <c r="C5280" s="75">
        <v>8.4310176000000001E-2</v>
      </c>
      <c r="D5280" s="75">
        <v>-2.7153010819999999</v>
      </c>
    </row>
    <row r="5281" spans="2:4" x14ac:dyDescent="0.3">
      <c r="B5281" s="75">
        <v>1.5726277179999999</v>
      </c>
      <c r="C5281" s="75">
        <v>3.596841199</v>
      </c>
      <c r="D5281" s="75">
        <v>0.66209377800000002</v>
      </c>
    </row>
    <row r="5282" spans="2:4" x14ac:dyDescent="0.3">
      <c r="B5282" s="75">
        <v>-0.36304603499999999</v>
      </c>
      <c r="C5282" s="75">
        <v>-5.485054764</v>
      </c>
      <c r="D5282" s="75">
        <v>-2.6412492040000002</v>
      </c>
    </row>
    <row r="5283" spans="2:4" x14ac:dyDescent="0.3">
      <c r="B5283" s="75">
        <v>-1.8695346349999999</v>
      </c>
      <c r="C5283" s="75">
        <v>-5.7858327369999998</v>
      </c>
      <c r="D5283" s="75">
        <v>2.3433389080000002</v>
      </c>
    </row>
    <row r="5284" spans="2:4" x14ac:dyDescent="0.3">
      <c r="B5284" s="75">
        <v>-3.2990469670000002</v>
      </c>
      <c r="C5284" s="75">
        <v>-2.786426316</v>
      </c>
      <c r="D5284" s="75">
        <v>2.7530419039999998</v>
      </c>
    </row>
    <row r="5285" spans="2:4" x14ac:dyDescent="0.3">
      <c r="B5285" s="75">
        <v>-2.1079615669999998</v>
      </c>
      <c r="C5285" s="75">
        <v>0.107855045</v>
      </c>
      <c r="D5285" s="75">
        <v>1.067597474</v>
      </c>
    </row>
    <row r="5286" spans="2:4" x14ac:dyDescent="0.3">
      <c r="B5286" s="75">
        <v>1.9220582530000001</v>
      </c>
      <c r="C5286" s="75">
        <v>-0.97816439600000005</v>
      </c>
      <c r="D5286" s="75">
        <v>-1.7249839090000001</v>
      </c>
    </row>
    <row r="5287" spans="2:4" x14ac:dyDescent="0.3">
      <c r="B5287" s="75">
        <v>-2.4590225029999999</v>
      </c>
      <c r="C5287" s="75">
        <v>-0.82030539099999999</v>
      </c>
      <c r="D5287" s="75">
        <v>1.9420115739999999</v>
      </c>
    </row>
    <row r="5288" spans="2:4" x14ac:dyDescent="0.3">
      <c r="B5288" s="75">
        <v>-2.498536058</v>
      </c>
      <c r="C5288" s="75">
        <v>1.210765565</v>
      </c>
      <c r="D5288" s="75">
        <v>4.793992459</v>
      </c>
    </row>
    <row r="5289" spans="2:4" x14ac:dyDescent="0.3">
      <c r="B5289" s="75">
        <v>-5.2167158459999996</v>
      </c>
      <c r="C5289" s="75">
        <v>-1.8439608160000001</v>
      </c>
      <c r="D5289" s="75">
        <v>4.9522005680000003</v>
      </c>
    </row>
    <row r="5290" spans="2:4" x14ac:dyDescent="0.3">
      <c r="B5290" s="75">
        <v>-1.5278904289999999</v>
      </c>
      <c r="C5290" s="75">
        <v>-3.5652193140000001</v>
      </c>
      <c r="D5290" s="75">
        <v>-3.0504731450000002</v>
      </c>
    </row>
    <row r="5291" spans="2:4" x14ac:dyDescent="0.3">
      <c r="B5291" s="75">
        <v>-5.8817021580000004</v>
      </c>
      <c r="C5291" s="75">
        <v>-6.7073627179999997</v>
      </c>
      <c r="D5291" s="75">
        <v>1.077672516</v>
      </c>
    </row>
    <row r="5292" spans="2:4" x14ac:dyDescent="0.3">
      <c r="B5292" s="75">
        <v>-2.249697614</v>
      </c>
      <c r="C5292" s="75">
        <v>-2.0309821669999999</v>
      </c>
      <c r="D5292" s="75">
        <v>-0.16533863700000001</v>
      </c>
    </row>
    <row r="5293" spans="2:4" x14ac:dyDescent="0.3">
      <c r="B5293" s="75">
        <v>2.28255169</v>
      </c>
      <c r="C5293" s="75">
        <v>0.43403408799999998</v>
      </c>
      <c r="D5293" s="75">
        <v>2.4601320659999999</v>
      </c>
    </row>
    <row r="5294" spans="2:4" x14ac:dyDescent="0.3">
      <c r="B5294" s="75">
        <v>-1.3570391799999999</v>
      </c>
      <c r="C5294" s="75">
        <v>0.34387388400000002</v>
      </c>
      <c r="D5294" s="75">
        <v>3.1405417670000002</v>
      </c>
    </row>
    <row r="5295" spans="2:4" x14ac:dyDescent="0.3">
      <c r="B5295" s="75">
        <v>-0.141220383</v>
      </c>
      <c r="C5295" s="75">
        <v>2.5911157500000002</v>
      </c>
      <c r="D5295" s="75">
        <v>0.69292170099999995</v>
      </c>
    </row>
    <row r="5296" spans="2:4" x14ac:dyDescent="0.3">
      <c r="B5296" s="75">
        <v>1.1884540889999999</v>
      </c>
      <c r="C5296" s="75">
        <v>2.4114702019999998</v>
      </c>
      <c r="D5296" s="75">
        <v>-2.7502430680000001</v>
      </c>
    </row>
    <row r="5297" spans="2:4" x14ac:dyDescent="0.3">
      <c r="B5297" s="75">
        <v>-2.4221034119999998</v>
      </c>
      <c r="C5297" s="75">
        <v>-3.0669498499999999</v>
      </c>
      <c r="D5297" s="75">
        <v>-3.413497563</v>
      </c>
    </row>
    <row r="5298" spans="2:4" x14ac:dyDescent="0.3">
      <c r="B5298" s="75">
        <v>-0.37353127000000003</v>
      </c>
      <c r="C5298" s="75">
        <v>-1.520041092</v>
      </c>
      <c r="D5298" s="75">
        <v>2.0323961260000001</v>
      </c>
    </row>
    <row r="5299" spans="2:4" x14ac:dyDescent="0.3">
      <c r="B5299" s="75">
        <v>-1.696007855</v>
      </c>
      <c r="C5299" s="75">
        <v>-1.077997535</v>
      </c>
      <c r="D5299" s="75">
        <v>1.3421249470000001</v>
      </c>
    </row>
    <row r="5300" spans="2:4" x14ac:dyDescent="0.3">
      <c r="B5300" s="75">
        <v>-1.835707354</v>
      </c>
      <c r="C5300" s="75">
        <v>-3.565080032</v>
      </c>
      <c r="D5300" s="75">
        <v>-2.9039128750000001</v>
      </c>
    </row>
    <row r="5301" spans="2:4" x14ac:dyDescent="0.3">
      <c r="B5301" s="75">
        <v>-4.4141245280000003</v>
      </c>
      <c r="C5301" s="75">
        <v>-3.6538126480000002</v>
      </c>
      <c r="D5301" s="75">
        <v>-0.71999404199999995</v>
      </c>
    </row>
    <row r="5302" spans="2:4" x14ac:dyDescent="0.3">
      <c r="B5302" s="75">
        <v>-0.88252918700000005</v>
      </c>
      <c r="C5302" s="75">
        <v>-1.0111724959999999</v>
      </c>
      <c r="D5302" s="75">
        <v>-1.279955145</v>
      </c>
    </row>
    <row r="5303" spans="2:4" x14ac:dyDescent="0.3">
      <c r="B5303" s="75">
        <v>0.28100560299999999</v>
      </c>
      <c r="C5303" s="75">
        <v>1.474019953</v>
      </c>
      <c r="D5303" s="75">
        <v>-1.2359608070000001</v>
      </c>
    </row>
    <row r="5304" spans="2:4" x14ac:dyDescent="0.3">
      <c r="B5304" s="75">
        <v>3.3277963750000001</v>
      </c>
      <c r="C5304" s="75">
        <v>1.1946623940000001</v>
      </c>
      <c r="D5304" s="75">
        <v>-2.6822337209999998</v>
      </c>
    </row>
    <row r="5305" spans="2:4" x14ac:dyDescent="0.3">
      <c r="B5305" s="75">
        <v>-2.188438493</v>
      </c>
      <c r="C5305" s="75">
        <v>4.3542143429999998</v>
      </c>
      <c r="D5305" s="75">
        <v>5.7742268499999998</v>
      </c>
    </row>
    <row r="5306" spans="2:4" x14ac:dyDescent="0.3">
      <c r="B5306" s="75">
        <v>-2.1588948710000002</v>
      </c>
      <c r="C5306" s="75">
        <v>-2.7636371070000001</v>
      </c>
      <c r="D5306" s="75">
        <v>-0.12539151700000001</v>
      </c>
    </row>
    <row r="5307" spans="2:4" x14ac:dyDescent="0.3">
      <c r="B5307" s="75">
        <v>5.1874552400000002</v>
      </c>
      <c r="C5307" s="75">
        <v>-1.6407258979999999</v>
      </c>
      <c r="D5307" s="75">
        <v>-5.8218612580000002</v>
      </c>
    </row>
    <row r="5308" spans="2:4" x14ac:dyDescent="0.3">
      <c r="B5308" s="75">
        <v>1.2282898419999999</v>
      </c>
      <c r="C5308" s="75">
        <v>3.2637702999999997E-2</v>
      </c>
      <c r="D5308" s="75">
        <v>-3.1240045859999999</v>
      </c>
    </row>
    <row r="5309" spans="2:4" x14ac:dyDescent="0.3">
      <c r="B5309" s="75">
        <v>1.207074E-2</v>
      </c>
      <c r="C5309" s="75">
        <v>-1.4207126130000001</v>
      </c>
      <c r="D5309" s="75">
        <v>-0.64704549899999997</v>
      </c>
    </row>
    <row r="5310" spans="2:4" x14ac:dyDescent="0.3">
      <c r="B5310" s="75">
        <v>2.0603019269999998</v>
      </c>
      <c r="C5310" s="75">
        <v>1.170394328</v>
      </c>
      <c r="D5310" s="75">
        <v>-1.9034980589999999</v>
      </c>
    </row>
    <row r="5311" spans="2:4" x14ac:dyDescent="0.3">
      <c r="B5311" s="75">
        <v>1.757658886</v>
      </c>
      <c r="C5311" s="75">
        <v>-3.7734126510000001</v>
      </c>
      <c r="D5311" s="75">
        <v>-5.9914214440000002</v>
      </c>
    </row>
    <row r="5312" spans="2:4" x14ac:dyDescent="0.3">
      <c r="B5312" s="75">
        <v>0.61273779699999997</v>
      </c>
      <c r="C5312" s="75">
        <v>0.62058026200000005</v>
      </c>
      <c r="D5312" s="75">
        <v>2.5202489849999998</v>
      </c>
    </row>
    <row r="5313" spans="2:4" x14ac:dyDescent="0.3">
      <c r="B5313" s="75">
        <v>-6.0773751730000001</v>
      </c>
      <c r="C5313" s="75">
        <v>-4.2311400109999999</v>
      </c>
      <c r="D5313" s="75">
        <v>3.5403299229999998</v>
      </c>
    </row>
    <row r="5314" spans="2:4" x14ac:dyDescent="0.3">
      <c r="B5314" s="75">
        <v>-3.1386981440000001</v>
      </c>
      <c r="C5314" s="75">
        <v>-1.899333583</v>
      </c>
      <c r="D5314" s="75">
        <v>1.531210779</v>
      </c>
    </row>
    <row r="5315" spans="2:4" x14ac:dyDescent="0.3">
      <c r="B5315" s="75">
        <v>-9.4907363999999994E-2</v>
      </c>
      <c r="C5315" s="75">
        <v>-0.34252218800000001</v>
      </c>
      <c r="D5315" s="75">
        <v>-0.46358154499999998</v>
      </c>
    </row>
    <row r="5316" spans="2:4" x14ac:dyDescent="0.3">
      <c r="B5316" s="75">
        <v>3.6685210939999999</v>
      </c>
      <c r="C5316" s="75">
        <v>-0.35010350899999998</v>
      </c>
      <c r="D5316" s="75">
        <v>-3.5475341660000002</v>
      </c>
    </row>
    <row r="5317" spans="2:4" x14ac:dyDescent="0.3">
      <c r="B5317" s="75">
        <v>2.0406288190000001</v>
      </c>
      <c r="C5317" s="75">
        <v>4.1436856569999998</v>
      </c>
      <c r="D5317" s="75">
        <v>1.248698431</v>
      </c>
    </row>
    <row r="5318" spans="2:4" x14ac:dyDescent="0.3">
      <c r="B5318" s="75">
        <v>-1.9160128009999999</v>
      </c>
      <c r="C5318" s="75">
        <v>1.708743321</v>
      </c>
      <c r="D5318" s="75">
        <v>2.5674564489999998</v>
      </c>
    </row>
    <row r="5319" spans="2:4" x14ac:dyDescent="0.3">
      <c r="B5319" s="75">
        <v>-1.5724814869999999</v>
      </c>
      <c r="C5319" s="75">
        <v>-3.8629982709999999</v>
      </c>
      <c r="D5319" s="75">
        <v>2.536884015</v>
      </c>
    </row>
    <row r="5320" spans="2:4" x14ac:dyDescent="0.3">
      <c r="B5320" s="75">
        <v>-7.3064543830000002</v>
      </c>
      <c r="C5320" s="75">
        <v>-2.972133071</v>
      </c>
      <c r="D5320" s="75">
        <v>0.92393054900000005</v>
      </c>
    </row>
    <row r="5321" spans="2:4" x14ac:dyDescent="0.3">
      <c r="B5321" s="75">
        <v>0.24875784000000001</v>
      </c>
      <c r="C5321" s="75">
        <v>-3.049010891</v>
      </c>
      <c r="D5321" s="75">
        <v>-0.84555756699999995</v>
      </c>
    </row>
    <row r="5322" spans="2:4" x14ac:dyDescent="0.3">
      <c r="B5322" s="75">
        <v>-1.7804246260000001</v>
      </c>
      <c r="C5322" s="75">
        <v>3.9885681960000001</v>
      </c>
      <c r="D5322" s="75">
        <v>2.6325324129999998</v>
      </c>
    </row>
    <row r="5323" spans="2:4" x14ac:dyDescent="0.3">
      <c r="B5323" s="75">
        <v>-3.9189319340000002</v>
      </c>
      <c r="C5323" s="75">
        <v>-4.1925190780000001</v>
      </c>
      <c r="D5323" s="75">
        <v>-2.1145685919999999</v>
      </c>
    </row>
    <row r="5324" spans="2:4" x14ac:dyDescent="0.3">
      <c r="B5324" s="75">
        <v>-0.44027018699999998</v>
      </c>
      <c r="C5324" s="75">
        <v>0.118332188</v>
      </c>
      <c r="D5324" s="75">
        <v>0.37075680599999999</v>
      </c>
    </row>
    <row r="5325" spans="2:4" x14ac:dyDescent="0.3">
      <c r="B5325" s="75">
        <v>-3.4704447329999999</v>
      </c>
      <c r="C5325" s="75">
        <v>-3.1168549080000001</v>
      </c>
      <c r="D5325" s="75">
        <v>1.390820883</v>
      </c>
    </row>
    <row r="5326" spans="2:4" x14ac:dyDescent="0.3">
      <c r="B5326" s="75">
        <v>-7.8101961229999999</v>
      </c>
      <c r="C5326" s="75">
        <v>-3.6714418169999998</v>
      </c>
      <c r="D5326" s="75">
        <v>1.592852578</v>
      </c>
    </row>
    <row r="5327" spans="2:4" x14ac:dyDescent="0.3">
      <c r="B5327" s="75">
        <v>1.8573123469999999</v>
      </c>
      <c r="C5327" s="75">
        <v>2.138886555</v>
      </c>
      <c r="D5327" s="75">
        <v>-0.21041270300000001</v>
      </c>
    </row>
    <row r="5328" spans="2:4" x14ac:dyDescent="0.3">
      <c r="B5328" s="75">
        <v>-2.251498657</v>
      </c>
      <c r="C5328" s="75">
        <v>-1.171324571</v>
      </c>
      <c r="D5328" s="75">
        <v>3.2347356870000001</v>
      </c>
    </row>
    <row r="5329" spans="2:4" x14ac:dyDescent="0.3">
      <c r="B5329" s="75">
        <v>0.91279167400000005</v>
      </c>
      <c r="C5329" s="75">
        <v>-2.3187394769999998</v>
      </c>
      <c r="D5329" s="75">
        <v>0.93565175499999997</v>
      </c>
    </row>
    <row r="5330" spans="2:4" x14ac:dyDescent="0.3">
      <c r="B5330" s="75">
        <v>-5.3791791409999998</v>
      </c>
      <c r="C5330" s="75">
        <v>-4.7113940239999996</v>
      </c>
      <c r="D5330" s="75">
        <v>4.0149804590000002</v>
      </c>
    </row>
    <row r="5331" spans="2:4" x14ac:dyDescent="0.3">
      <c r="B5331" s="75">
        <v>2.0322928020000002</v>
      </c>
      <c r="C5331" s="75">
        <v>0.53984149999999997</v>
      </c>
      <c r="D5331" s="75">
        <v>0.37158260599999998</v>
      </c>
    </row>
    <row r="5332" spans="2:4" x14ac:dyDescent="0.3">
      <c r="B5332" s="75">
        <v>-1.5853941030000001</v>
      </c>
      <c r="C5332" s="75">
        <v>3.4501519300000001</v>
      </c>
      <c r="D5332" s="75">
        <v>1.508942271</v>
      </c>
    </row>
    <row r="5333" spans="2:4" x14ac:dyDescent="0.3">
      <c r="B5333" s="75">
        <v>-2.104301489</v>
      </c>
      <c r="C5333" s="75">
        <v>-0.229090926</v>
      </c>
      <c r="D5333" s="75">
        <v>2.8621229669999999</v>
      </c>
    </row>
    <row r="5334" spans="2:4" x14ac:dyDescent="0.3">
      <c r="B5334" s="75">
        <v>7.4650180180000003</v>
      </c>
      <c r="C5334" s="75">
        <v>5.3081127329999997</v>
      </c>
      <c r="D5334" s="75">
        <v>-4.3241892560000004</v>
      </c>
    </row>
    <row r="5335" spans="2:4" x14ac:dyDescent="0.3">
      <c r="B5335" s="75">
        <v>-1.165932492</v>
      </c>
      <c r="C5335" s="75">
        <v>-3.2805154160000001</v>
      </c>
      <c r="D5335" s="75">
        <v>-3.3543309460000001</v>
      </c>
    </row>
    <row r="5336" spans="2:4" x14ac:dyDescent="0.3">
      <c r="B5336" s="75">
        <v>-1.5823312199999999</v>
      </c>
      <c r="C5336" s="75">
        <v>-1.4402387489999999</v>
      </c>
      <c r="D5336" s="75">
        <v>-0.21367309200000001</v>
      </c>
    </row>
    <row r="5337" spans="2:4" x14ac:dyDescent="0.3">
      <c r="B5337" s="75">
        <v>2.521673233</v>
      </c>
      <c r="C5337" s="75">
        <v>1.687391138</v>
      </c>
      <c r="D5337" s="75">
        <v>2.2381163279999998</v>
      </c>
    </row>
    <row r="5338" spans="2:4" x14ac:dyDescent="0.3">
      <c r="B5338" s="75">
        <v>0.81446092000000003</v>
      </c>
      <c r="C5338" s="75">
        <v>2.2434842E-2</v>
      </c>
      <c r="D5338" s="75">
        <v>0.32780024299999999</v>
      </c>
    </row>
    <row r="5339" spans="2:4" x14ac:dyDescent="0.3">
      <c r="B5339" s="75">
        <v>4.3533339670000002</v>
      </c>
      <c r="C5339" s="75">
        <v>0.92160454300000005</v>
      </c>
      <c r="D5339" s="75">
        <v>-4.4003731229999996</v>
      </c>
    </row>
    <row r="5340" spans="2:4" x14ac:dyDescent="0.3">
      <c r="B5340" s="75">
        <v>-0.520703578</v>
      </c>
      <c r="C5340" s="75">
        <v>0.54509303099999995</v>
      </c>
      <c r="D5340" s="75">
        <v>-2.2643708120000001</v>
      </c>
    </row>
    <row r="5341" spans="2:4" x14ac:dyDescent="0.3">
      <c r="B5341" s="75">
        <v>-2.706012549</v>
      </c>
      <c r="C5341" s="75">
        <v>-7.4910003029999999</v>
      </c>
      <c r="D5341" s="75">
        <v>0.399870161</v>
      </c>
    </row>
    <row r="5342" spans="2:4" x14ac:dyDescent="0.3">
      <c r="B5342" s="75">
        <v>2.777716501</v>
      </c>
      <c r="C5342" s="75">
        <v>6.0408855580000003</v>
      </c>
      <c r="D5342" s="75">
        <v>1.120938293</v>
      </c>
    </row>
    <row r="5343" spans="2:4" x14ac:dyDescent="0.3">
      <c r="B5343" s="75">
        <v>2.6139276339999999</v>
      </c>
      <c r="C5343" s="75">
        <v>6.4040306290000002</v>
      </c>
      <c r="D5343" s="75">
        <v>1.870288043</v>
      </c>
    </row>
    <row r="5344" spans="2:4" x14ac:dyDescent="0.3">
      <c r="B5344" s="75">
        <v>-1.963623712</v>
      </c>
      <c r="C5344" s="75">
        <v>-0.40115953500000001</v>
      </c>
      <c r="D5344" s="75">
        <v>2.0104781460000001</v>
      </c>
    </row>
    <row r="5345" spans="2:4" x14ac:dyDescent="0.3">
      <c r="B5345" s="75">
        <v>0.109744286</v>
      </c>
      <c r="C5345" s="75">
        <v>0.84842233199999995</v>
      </c>
      <c r="D5345" s="75">
        <v>-2.7323568580000002</v>
      </c>
    </row>
    <row r="5346" spans="2:4" x14ac:dyDescent="0.3">
      <c r="B5346" s="75">
        <v>2.0015646170000001</v>
      </c>
      <c r="C5346" s="75">
        <v>-0.49325195799999999</v>
      </c>
      <c r="D5346" s="75">
        <v>-1.7536447740000001</v>
      </c>
    </row>
    <row r="5347" spans="2:4" x14ac:dyDescent="0.3">
      <c r="B5347" s="75">
        <v>1.8077753700000001</v>
      </c>
      <c r="C5347" s="75">
        <v>-0.74436363400000005</v>
      </c>
      <c r="D5347" s="75">
        <v>-3.9551360340000001</v>
      </c>
    </row>
    <row r="5348" spans="2:4" x14ac:dyDescent="0.3">
      <c r="B5348" s="75">
        <v>1.1506088210000001</v>
      </c>
      <c r="C5348" s="75">
        <v>-2.19834247</v>
      </c>
      <c r="D5348" s="75">
        <v>-0.13406101600000001</v>
      </c>
    </row>
    <row r="5349" spans="2:4" x14ac:dyDescent="0.3">
      <c r="B5349" s="75">
        <v>-5.7645360759999997</v>
      </c>
      <c r="C5349" s="75">
        <v>-4.7468186269999997</v>
      </c>
      <c r="D5349" s="75">
        <v>1.86447808</v>
      </c>
    </row>
    <row r="5350" spans="2:4" x14ac:dyDescent="0.3">
      <c r="B5350" s="75">
        <v>-3.3797355769999999</v>
      </c>
      <c r="C5350" s="75">
        <v>8.8173257000000005E-2</v>
      </c>
      <c r="D5350" s="75">
        <v>2.7571274720000001</v>
      </c>
    </row>
    <row r="5351" spans="2:4" x14ac:dyDescent="0.3">
      <c r="B5351" s="75">
        <v>2.0155824149999999</v>
      </c>
      <c r="C5351" s="75">
        <v>3.1966401480000002</v>
      </c>
      <c r="D5351" s="75">
        <v>-0.28296146999999999</v>
      </c>
    </row>
    <row r="5352" spans="2:4" x14ac:dyDescent="0.3">
      <c r="B5352" s="75">
        <v>0.96521583700000002</v>
      </c>
      <c r="C5352" s="75">
        <v>1.6836557139999999</v>
      </c>
      <c r="D5352" s="75">
        <v>-3.422536531</v>
      </c>
    </row>
    <row r="5353" spans="2:4" x14ac:dyDescent="0.3">
      <c r="B5353" s="75">
        <v>1.6488032109999999</v>
      </c>
      <c r="C5353" s="75">
        <v>4.0837501380000001</v>
      </c>
      <c r="D5353" s="75">
        <v>-2.3216552319999999</v>
      </c>
    </row>
    <row r="5354" spans="2:4" x14ac:dyDescent="0.3">
      <c r="B5354" s="75">
        <v>0.26865510100000001</v>
      </c>
      <c r="C5354" s="75">
        <v>-0.51578369999999996</v>
      </c>
      <c r="D5354" s="75">
        <v>1.3440122960000001</v>
      </c>
    </row>
    <row r="5355" spans="2:4" x14ac:dyDescent="0.3">
      <c r="B5355" s="75">
        <v>0.68782716499999996</v>
      </c>
      <c r="C5355" s="75">
        <v>0.67239740999999997</v>
      </c>
      <c r="D5355" s="75">
        <v>0.652695688</v>
      </c>
    </row>
    <row r="5356" spans="2:4" x14ac:dyDescent="0.3">
      <c r="B5356" s="75">
        <v>1.112351866</v>
      </c>
      <c r="C5356" s="75">
        <v>-3.007002097</v>
      </c>
      <c r="D5356" s="75">
        <v>-2.5930668749999999</v>
      </c>
    </row>
    <row r="5357" spans="2:4" x14ac:dyDescent="0.3">
      <c r="B5357" s="75">
        <v>-0.99154545199999999</v>
      </c>
      <c r="C5357" s="75">
        <v>-0.99632414599999997</v>
      </c>
      <c r="D5357" s="75">
        <v>5.7356114E-2</v>
      </c>
    </row>
    <row r="5358" spans="2:4" x14ac:dyDescent="0.3">
      <c r="B5358" s="75">
        <v>1.4183030679999999</v>
      </c>
      <c r="C5358" s="75">
        <v>0.26485264200000003</v>
      </c>
      <c r="D5358" s="75">
        <v>-1.1713445389999999</v>
      </c>
    </row>
    <row r="5359" spans="2:4" x14ac:dyDescent="0.3">
      <c r="B5359" s="75">
        <v>1.4724877080000001</v>
      </c>
      <c r="C5359" s="75">
        <v>-2.5376102199999999</v>
      </c>
      <c r="D5359" s="75">
        <v>0.611624693</v>
      </c>
    </row>
    <row r="5360" spans="2:4" x14ac:dyDescent="0.3">
      <c r="B5360" s="75">
        <v>0.235516109</v>
      </c>
      <c r="C5360" s="75">
        <v>-2.6885713020000002</v>
      </c>
      <c r="D5360" s="75">
        <v>9.2915052999999997E-2</v>
      </c>
    </row>
    <row r="5361" spans="2:4" x14ac:dyDescent="0.3">
      <c r="B5361" s="75">
        <v>1.190388048</v>
      </c>
      <c r="C5361" s="75">
        <v>8.0540199999999998E-4</v>
      </c>
      <c r="D5361" s="75">
        <v>2.066435716</v>
      </c>
    </row>
    <row r="5362" spans="2:4" x14ac:dyDescent="0.3">
      <c r="B5362" s="75">
        <v>-2.9528916409999999</v>
      </c>
      <c r="C5362" s="75">
        <v>-1.1017022999999999</v>
      </c>
      <c r="D5362" s="75">
        <v>2.9061745910000001</v>
      </c>
    </row>
    <row r="5363" spans="2:4" x14ac:dyDescent="0.3">
      <c r="B5363" s="75">
        <v>-6.0590117960000001</v>
      </c>
      <c r="C5363" s="75">
        <v>-4.4859020489999999</v>
      </c>
      <c r="D5363" s="75">
        <v>4.3160711630000002</v>
      </c>
    </row>
    <row r="5364" spans="2:4" x14ac:dyDescent="0.3">
      <c r="B5364" s="75">
        <v>-0.22067905800000001</v>
      </c>
      <c r="C5364" s="75">
        <v>-1.11249088</v>
      </c>
      <c r="D5364" s="75">
        <v>0.99547134999999998</v>
      </c>
    </row>
    <row r="5365" spans="2:4" x14ac:dyDescent="0.3">
      <c r="B5365" s="75">
        <v>3.8442154510000002</v>
      </c>
      <c r="C5365" s="75">
        <v>3.5757207690000001</v>
      </c>
      <c r="D5365" s="75">
        <v>-4.7503881999999997E-2</v>
      </c>
    </row>
    <row r="5366" spans="2:4" x14ac:dyDescent="0.3">
      <c r="B5366" s="75">
        <v>-3.2664952559999998</v>
      </c>
      <c r="C5366" s="75">
        <v>3.3678048000000002E-2</v>
      </c>
      <c r="D5366" s="75">
        <v>3.0433331859999999</v>
      </c>
    </row>
    <row r="5367" spans="2:4" x14ac:dyDescent="0.3">
      <c r="B5367" s="75">
        <v>2.2111156900000002</v>
      </c>
      <c r="C5367" s="75">
        <v>-1.1641139490000001</v>
      </c>
      <c r="D5367" s="75">
        <v>-2.3621672330000001</v>
      </c>
    </row>
    <row r="5368" spans="2:4" x14ac:dyDescent="0.3">
      <c r="B5368" s="75">
        <v>-3.3963069730000002</v>
      </c>
      <c r="C5368" s="75">
        <v>2.2544286929999999</v>
      </c>
      <c r="D5368" s="75">
        <v>4.090829501</v>
      </c>
    </row>
    <row r="5369" spans="2:4" x14ac:dyDescent="0.3">
      <c r="B5369" s="75">
        <v>1.074311102</v>
      </c>
      <c r="C5369" s="75">
        <v>3.4428066749999999</v>
      </c>
      <c r="D5369" s="75">
        <v>2.1658772540000002</v>
      </c>
    </row>
    <row r="5370" spans="2:4" x14ac:dyDescent="0.3">
      <c r="B5370" s="75">
        <v>-3.000773551</v>
      </c>
      <c r="C5370" s="75">
        <v>-4.4106501790000001</v>
      </c>
      <c r="D5370" s="75">
        <v>0.53243786199999998</v>
      </c>
    </row>
    <row r="5371" spans="2:4" x14ac:dyDescent="0.3">
      <c r="B5371" s="75">
        <v>0.80254288200000001</v>
      </c>
      <c r="C5371" s="75">
        <v>-1.2658536549999999</v>
      </c>
      <c r="D5371" s="75">
        <v>-0.25668185999999998</v>
      </c>
    </row>
    <row r="5372" spans="2:4" x14ac:dyDescent="0.3">
      <c r="B5372" s="75">
        <v>-0.17162949199999999</v>
      </c>
      <c r="C5372" s="75">
        <v>2.5603170909999999</v>
      </c>
      <c r="D5372" s="75">
        <v>3.4951042509999999</v>
      </c>
    </row>
    <row r="5373" spans="2:4" x14ac:dyDescent="0.3">
      <c r="B5373" s="75">
        <v>-6.2362027790000001</v>
      </c>
      <c r="C5373" s="75">
        <v>-5.2406908689999998</v>
      </c>
      <c r="D5373" s="75">
        <v>2.0854103620000002</v>
      </c>
    </row>
    <row r="5374" spans="2:4" x14ac:dyDescent="0.3">
      <c r="B5374" s="75">
        <v>-2.362928041</v>
      </c>
      <c r="C5374" s="75">
        <v>0.229965216</v>
      </c>
      <c r="D5374" s="75">
        <v>2.2051215279999998</v>
      </c>
    </row>
    <row r="5375" spans="2:4" x14ac:dyDescent="0.3">
      <c r="B5375" s="75">
        <v>-0.21725602999999999</v>
      </c>
      <c r="C5375" s="75">
        <v>1.626125914</v>
      </c>
      <c r="D5375" s="75">
        <v>0.90398045500000002</v>
      </c>
    </row>
    <row r="5376" spans="2:4" x14ac:dyDescent="0.3">
      <c r="B5376" s="75">
        <v>-4.7255000389999999</v>
      </c>
      <c r="C5376" s="75">
        <v>-2.499105224</v>
      </c>
      <c r="D5376" s="75">
        <v>1.675904141</v>
      </c>
    </row>
    <row r="5377" spans="2:4" x14ac:dyDescent="0.3">
      <c r="B5377" s="75">
        <v>-1.3373122</v>
      </c>
      <c r="C5377" s="75">
        <v>-5.2906292199999996</v>
      </c>
      <c r="D5377" s="75">
        <v>0.30088067600000001</v>
      </c>
    </row>
    <row r="5378" spans="2:4" x14ac:dyDescent="0.3">
      <c r="B5378" s="75">
        <v>-0.62898772700000005</v>
      </c>
      <c r="C5378" s="75">
        <v>2.677608518</v>
      </c>
      <c r="D5378" s="75">
        <v>1.7839643620000001</v>
      </c>
    </row>
    <row r="5379" spans="2:4" x14ac:dyDescent="0.3">
      <c r="B5379" s="75">
        <v>1.7361279599999999</v>
      </c>
      <c r="C5379" s="75">
        <v>3.7447868280000001</v>
      </c>
      <c r="D5379" s="75">
        <v>0.36705634700000001</v>
      </c>
    </row>
    <row r="5380" spans="2:4" x14ac:dyDescent="0.3">
      <c r="B5380" s="75">
        <v>-3.2960027200000002</v>
      </c>
      <c r="C5380" s="75">
        <v>-4.4570285380000003</v>
      </c>
      <c r="D5380" s="75">
        <v>1.303231008</v>
      </c>
    </row>
    <row r="5381" spans="2:4" x14ac:dyDescent="0.3">
      <c r="B5381" s="75">
        <v>-9.1458619000000005E-2</v>
      </c>
      <c r="C5381" s="75">
        <v>-3.1675158890000001</v>
      </c>
      <c r="D5381" s="75">
        <v>-2.9496526649999999</v>
      </c>
    </row>
    <row r="5382" spans="2:4" x14ac:dyDescent="0.3">
      <c r="B5382" s="75">
        <v>1.4162128869999999</v>
      </c>
      <c r="C5382" s="75">
        <v>-2.7180996890000002</v>
      </c>
      <c r="D5382" s="75">
        <v>0.52260864799999995</v>
      </c>
    </row>
    <row r="5383" spans="2:4" x14ac:dyDescent="0.3">
      <c r="B5383" s="75">
        <v>2.9683083080000001</v>
      </c>
      <c r="C5383" s="75">
        <v>2.1601053979999998</v>
      </c>
      <c r="D5383" s="75">
        <v>1.4098148290000001</v>
      </c>
    </row>
    <row r="5384" spans="2:4" x14ac:dyDescent="0.3">
      <c r="B5384" s="75">
        <v>2.1503757710000002</v>
      </c>
      <c r="C5384" s="75">
        <v>4.404334607</v>
      </c>
      <c r="D5384" s="75">
        <v>0.59613543899999999</v>
      </c>
    </row>
    <row r="5385" spans="2:4" x14ac:dyDescent="0.3">
      <c r="B5385" s="75">
        <v>5.5947518379999996</v>
      </c>
      <c r="C5385" s="75">
        <v>3.1069781669999998</v>
      </c>
      <c r="D5385" s="75">
        <v>-3.6872161600000002</v>
      </c>
    </row>
    <row r="5386" spans="2:4" x14ac:dyDescent="0.3">
      <c r="B5386" s="75">
        <v>-2.1680674610000001</v>
      </c>
      <c r="C5386" s="75">
        <v>-0.79675727299999999</v>
      </c>
      <c r="D5386" s="75">
        <v>0.38397397300000002</v>
      </c>
    </row>
    <row r="5387" spans="2:4" x14ac:dyDescent="0.3">
      <c r="B5387" s="75">
        <v>1.0613064619999999</v>
      </c>
      <c r="C5387" s="75">
        <v>2.5015084760000001</v>
      </c>
      <c r="D5387" s="75">
        <v>1.972901655</v>
      </c>
    </row>
    <row r="5388" spans="2:4" x14ac:dyDescent="0.3">
      <c r="B5388" s="75">
        <v>-0.92900238300000004</v>
      </c>
      <c r="C5388" s="75">
        <v>-2.399868858</v>
      </c>
      <c r="D5388" s="75">
        <v>0.300006471</v>
      </c>
    </row>
    <row r="5389" spans="2:4" x14ac:dyDescent="0.3">
      <c r="B5389" s="75">
        <v>-4.3992217670000002</v>
      </c>
      <c r="C5389" s="75">
        <v>-3.460884949</v>
      </c>
      <c r="D5389" s="75">
        <v>0.67145360600000004</v>
      </c>
    </row>
    <row r="5390" spans="2:4" x14ac:dyDescent="0.3">
      <c r="B5390" s="75">
        <v>-0.196720111</v>
      </c>
      <c r="C5390" s="75">
        <v>-3.7246963659999999</v>
      </c>
      <c r="D5390" s="75">
        <v>-4.3888150250000004</v>
      </c>
    </row>
    <row r="5391" spans="2:4" x14ac:dyDescent="0.3">
      <c r="B5391" s="75">
        <v>1.078208445</v>
      </c>
      <c r="C5391" s="75">
        <v>2.8648460579999999</v>
      </c>
      <c r="D5391" s="75">
        <v>-2.1326454620000002</v>
      </c>
    </row>
    <row r="5392" spans="2:4" x14ac:dyDescent="0.3">
      <c r="B5392" s="75">
        <v>-2.811605621</v>
      </c>
      <c r="C5392" s="75">
        <v>2.2742233930000002</v>
      </c>
      <c r="D5392" s="75">
        <v>2.2562387689999999</v>
      </c>
    </row>
    <row r="5393" spans="2:4" x14ac:dyDescent="0.3">
      <c r="B5393" s="75">
        <v>5.054758251</v>
      </c>
      <c r="C5393" s="75">
        <v>2.811533861</v>
      </c>
      <c r="D5393" s="75">
        <v>-1.4752343020000001</v>
      </c>
    </row>
    <row r="5394" spans="2:4" x14ac:dyDescent="0.3">
      <c r="B5394" s="75">
        <v>-0.12705107099999999</v>
      </c>
      <c r="C5394" s="75">
        <v>0.50703648300000004</v>
      </c>
      <c r="D5394" s="75">
        <v>-0.94681792600000003</v>
      </c>
    </row>
    <row r="5395" spans="2:4" x14ac:dyDescent="0.3">
      <c r="B5395" s="75">
        <v>1.612876559</v>
      </c>
      <c r="C5395" s="75">
        <v>-1.688053362</v>
      </c>
      <c r="D5395" s="75">
        <v>-0.10257805</v>
      </c>
    </row>
    <row r="5396" spans="2:4" x14ac:dyDescent="0.3">
      <c r="B5396" s="75">
        <v>-0.25341122799999999</v>
      </c>
      <c r="C5396" s="75">
        <v>-1.3396700880000001</v>
      </c>
      <c r="D5396" s="75">
        <v>0.59798995799999999</v>
      </c>
    </row>
    <row r="5397" spans="2:4" x14ac:dyDescent="0.3">
      <c r="B5397" s="75">
        <v>0.75926342099999999</v>
      </c>
      <c r="C5397" s="75">
        <v>1.2585087079999999</v>
      </c>
      <c r="D5397" s="75">
        <v>3.7114251600000001</v>
      </c>
    </row>
    <row r="5398" spans="2:4" x14ac:dyDescent="0.3">
      <c r="B5398" s="75">
        <v>8.2489633080000004</v>
      </c>
      <c r="C5398" s="75">
        <v>4.3150883689999997</v>
      </c>
      <c r="D5398" s="75">
        <v>-5.3769091400000004</v>
      </c>
    </row>
    <row r="5399" spans="2:4" x14ac:dyDescent="0.3">
      <c r="B5399" s="75">
        <v>1.71394186</v>
      </c>
      <c r="C5399" s="75">
        <v>3.0322557999999999E-2</v>
      </c>
      <c r="D5399" s="75">
        <v>-1.2695779380000001</v>
      </c>
    </row>
    <row r="5400" spans="2:4" x14ac:dyDescent="0.3">
      <c r="B5400" s="75">
        <v>6.1047819060000004</v>
      </c>
      <c r="C5400" s="75">
        <v>3.4117727530000002</v>
      </c>
      <c r="D5400" s="75">
        <v>-4.104194208</v>
      </c>
    </row>
    <row r="5401" spans="2:4" x14ac:dyDescent="0.3">
      <c r="B5401" s="75">
        <v>-1.044726901</v>
      </c>
      <c r="C5401" s="75">
        <v>-1.5138369330000001</v>
      </c>
      <c r="D5401" s="75">
        <v>-0.30809586300000003</v>
      </c>
    </row>
    <row r="5402" spans="2:4" x14ac:dyDescent="0.3">
      <c r="B5402" s="75">
        <v>-0.83240511500000003</v>
      </c>
      <c r="C5402" s="75">
        <v>-1.237232734</v>
      </c>
      <c r="D5402" s="75">
        <v>-1.0114445219999999</v>
      </c>
    </row>
    <row r="5403" spans="2:4" x14ac:dyDescent="0.3">
      <c r="B5403" s="75">
        <v>-2.1512261929999998</v>
      </c>
      <c r="C5403" s="75">
        <v>-1.7470126020000001</v>
      </c>
      <c r="D5403" s="75">
        <v>5.2421862999999999E-2</v>
      </c>
    </row>
    <row r="5404" spans="2:4" x14ac:dyDescent="0.3">
      <c r="B5404" s="75">
        <v>3.2064517619999999</v>
      </c>
      <c r="C5404" s="75">
        <v>2.9810239959999998</v>
      </c>
      <c r="D5404" s="75">
        <v>-1.8364722250000001</v>
      </c>
    </row>
    <row r="5405" spans="2:4" x14ac:dyDescent="0.3">
      <c r="B5405" s="75">
        <v>-0.50853857700000005</v>
      </c>
      <c r="C5405" s="75">
        <v>4.1364683580000001</v>
      </c>
      <c r="D5405" s="75">
        <v>0.89564109700000005</v>
      </c>
    </row>
    <row r="5406" spans="2:4" x14ac:dyDescent="0.3">
      <c r="B5406" s="75">
        <v>4.993471327</v>
      </c>
      <c r="C5406" s="75">
        <v>2.3342192979999998</v>
      </c>
      <c r="D5406" s="75">
        <v>-5.3057878230000002</v>
      </c>
    </row>
    <row r="5407" spans="2:4" x14ac:dyDescent="0.3">
      <c r="B5407" s="75">
        <v>-4.9201795510000004</v>
      </c>
      <c r="C5407" s="75">
        <v>-5.8928617640000001</v>
      </c>
      <c r="D5407" s="75">
        <v>-0.785247484</v>
      </c>
    </row>
    <row r="5408" spans="2:4" x14ac:dyDescent="0.3">
      <c r="B5408" s="75">
        <v>3.6169618560000001</v>
      </c>
      <c r="C5408" s="75">
        <v>5.5811344299999996</v>
      </c>
      <c r="D5408" s="75">
        <v>5.2386358000000001E-2</v>
      </c>
    </row>
    <row r="5409" spans="2:4" x14ac:dyDescent="0.3">
      <c r="B5409" s="75">
        <v>-4.0464346630000003</v>
      </c>
      <c r="C5409" s="75">
        <v>0.85217114400000005</v>
      </c>
      <c r="D5409" s="75">
        <v>5.4339753069999999</v>
      </c>
    </row>
    <row r="5410" spans="2:4" x14ac:dyDescent="0.3">
      <c r="B5410" s="75">
        <v>-6.1225213600000004</v>
      </c>
      <c r="C5410" s="75">
        <v>-7.557175076</v>
      </c>
      <c r="D5410" s="75">
        <v>0.21680474599999999</v>
      </c>
    </row>
    <row r="5411" spans="2:4" x14ac:dyDescent="0.3">
      <c r="B5411" s="75">
        <v>0.97711179800000003</v>
      </c>
      <c r="C5411" s="75">
        <v>-0.81177749899999996</v>
      </c>
      <c r="D5411" s="75">
        <v>-5.0441603410000004</v>
      </c>
    </row>
    <row r="5412" spans="2:4" x14ac:dyDescent="0.3">
      <c r="B5412" s="75">
        <v>1.7090986530000001</v>
      </c>
      <c r="C5412" s="75">
        <v>3.3593418970000002</v>
      </c>
      <c r="D5412" s="75">
        <v>5.7940522239999996</v>
      </c>
    </row>
    <row r="5413" spans="2:4" x14ac:dyDescent="0.3">
      <c r="B5413" s="75">
        <v>-1.4610175430000001</v>
      </c>
      <c r="C5413" s="75">
        <v>-0.92110084000000003</v>
      </c>
      <c r="D5413" s="75">
        <v>4.70693E-4</v>
      </c>
    </row>
    <row r="5414" spans="2:4" x14ac:dyDescent="0.3">
      <c r="B5414" s="75">
        <v>-4.0653554789999999</v>
      </c>
      <c r="C5414" s="75">
        <v>-2.452717963</v>
      </c>
      <c r="D5414" s="75">
        <v>0.976807702</v>
      </c>
    </row>
    <row r="5415" spans="2:4" x14ac:dyDescent="0.3">
      <c r="B5415" s="75">
        <v>-4.7748397640000002</v>
      </c>
      <c r="C5415" s="75">
        <v>-1.3912912099999999</v>
      </c>
      <c r="D5415" s="75">
        <v>1.0634650240000001</v>
      </c>
    </row>
    <row r="5416" spans="2:4" x14ac:dyDescent="0.3">
      <c r="B5416" s="75">
        <v>5.6776950299999998</v>
      </c>
      <c r="C5416" s="75">
        <v>3.2347867020000001</v>
      </c>
      <c r="D5416" s="75">
        <v>-2.1551413500000001</v>
      </c>
    </row>
    <row r="5417" spans="2:4" x14ac:dyDescent="0.3">
      <c r="B5417" s="75">
        <v>3.649485909</v>
      </c>
      <c r="C5417" s="75">
        <v>4.9578637270000003</v>
      </c>
      <c r="D5417" s="75">
        <v>-1.7694461480000001</v>
      </c>
    </row>
    <row r="5418" spans="2:4" x14ac:dyDescent="0.3">
      <c r="B5418" s="75">
        <v>8.5729703000000004E-2</v>
      </c>
      <c r="C5418" s="75">
        <v>-3.283123513</v>
      </c>
      <c r="D5418" s="75">
        <v>-0.663560857</v>
      </c>
    </row>
    <row r="5419" spans="2:4" x14ac:dyDescent="0.3">
      <c r="B5419" s="75">
        <v>3.6512347840000001</v>
      </c>
      <c r="C5419" s="75">
        <v>0.56964717200000003</v>
      </c>
      <c r="D5419" s="75">
        <v>-6.8802604159999996</v>
      </c>
    </row>
    <row r="5420" spans="2:4" x14ac:dyDescent="0.3">
      <c r="B5420" s="75">
        <v>-2.5323925759999999</v>
      </c>
      <c r="C5420" s="75">
        <v>-8.8249109999999995E-3</v>
      </c>
      <c r="D5420" s="75">
        <v>1.4747427710000001</v>
      </c>
    </row>
    <row r="5421" spans="2:4" x14ac:dyDescent="0.3">
      <c r="B5421" s="75">
        <v>1.543723003</v>
      </c>
      <c r="C5421" s="75">
        <v>-1.389619615</v>
      </c>
      <c r="D5421" s="75">
        <v>0.93324148799999995</v>
      </c>
    </row>
    <row r="5422" spans="2:4" x14ac:dyDescent="0.3">
      <c r="B5422" s="75">
        <v>2.9430210400000001</v>
      </c>
      <c r="C5422" s="75">
        <v>6.273703877</v>
      </c>
      <c r="D5422" s="75">
        <v>2.4296750149999999</v>
      </c>
    </row>
    <row r="5423" spans="2:4" x14ac:dyDescent="0.3">
      <c r="B5423" s="75">
        <v>1.1434912559999999</v>
      </c>
      <c r="C5423" s="75">
        <v>-0.10557540999999999</v>
      </c>
      <c r="D5423" s="75">
        <v>-2.2966609280000001</v>
      </c>
    </row>
    <row r="5424" spans="2:4" x14ac:dyDescent="0.3">
      <c r="B5424" s="75">
        <v>6.4239072970000004</v>
      </c>
      <c r="C5424" s="75">
        <v>3.2374332749999999</v>
      </c>
      <c r="D5424" s="75">
        <v>-1.8035068439999999</v>
      </c>
    </row>
    <row r="5425" spans="2:4" x14ac:dyDescent="0.3">
      <c r="B5425" s="75">
        <v>2.1473910699999998</v>
      </c>
      <c r="C5425" s="75">
        <v>0.41947847500000002</v>
      </c>
      <c r="D5425" s="75">
        <v>-3.1652069850000002</v>
      </c>
    </row>
    <row r="5426" spans="2:4" x14ac:dyDescent="0.3">
      <c r="B5426" s="75">
        <v>2.5040387150000001</v>
      </c>
      <c r="C5426" s="75">
        <v>0.72439596100000003</v>
      </c>
      <c r="D5426" s="75">
        <v>-1.379785826</v>
      </c>
    </row>
    <row r="5427" spans="2:4" x14ac:dyDescent="0.3">
      <c r="B5427" s="75">
        <v>6.9482678599999996</v>
      </c>
      <c r="C5427" s="75">
        <v>1.714059596</v>
      </c>
      <c r="D5427" s="75">
        <v>-4.8091962690000001</v>
      </c>
    </row>
    <row r="5428" spans="2:4" x14ac:dyDescent="0.3">
      <c r="B5428" s="75">
        <v>-0.55694855899999995</v>
      </c>
      <c r="C5428" s="75">
        <v>1.4274474239999999</v>
      </c>
      <c r="D5428" s="75">
        <v>2.653911672</v>
      </c>
    </row>
    <row r="5429" spans="2:4" x14ac:dyDescent="0.3">
      <c r="B5429" s="75">
        <v>-0.38557993200000001</v>
      </c>
      <c r="C5429" s="75">
        <v>-1.756381218</v>
      </c>
      <c r="D5429" s="75">
        <v>0.39067653800000002</v>
      </c>
    </row>
    <row r="5430" spans="2:4" x14ac:dyDescent="0.3">
      <c r="B5430" s="75">
        <v>-1.531670587</v>
      </c>
      <c r="C5430" s="75">
        <v>1.26002492</v>
      </c>
      <c r="D5430" s="75">
        <v>0.68183204600000002</v>
      </c>
    </row>
    <row r="5431" spans="2:4" x14ac:dyDescent="0.3">
      <c r="B5431" s="75">
        <v>-3.499339457</v>
      </c>
      <c r="C5431" s="75">
        <v>-3.9920120830000001</v>
      </c>
      <c r="D5431" s="75">
        <v>3.4283511139999998</v>
      </c>
    </row>
    <row r="5432" spans="2:4" x14ac:dyDescent="0.3">
      <c r="B5432" s="75">
        <v>3.3826538469999998</v>
      </c>
      <c r="C5432" s="75">
        <v>0.74570018400000004</v>
      </c>
      <c r="D5432" s="75">
        <v>0.24792947100000001</v>
      </c>
    </row>
    <row r="5433" spans="2:4" x14ac:dyDescent="0.3">
      <c r="B5433" s="75">
        <v>5.1873616230000001</v>
      </c>
      <c r="C5433" s="75">
        <v>4.3336828450000002</v>
      </c>
      <c r="D5433" s="75">
        <v>-3.356091009</v>
      </c>
    </row>
    <row r="5434" spans="2:4" x14ac:dyDescent="0.3">
      <c r="B5434" s="75">
        <v>-3.7069770150000001</v>
      </c>
      <c r="C5434" s="75">
        <v>2.1973034280000001</v>
      </c>
      <c r="D5434" s="75">
        <v>6.4464793010000001</v>
      </c>
    </row>
    <row r="5435" spans="2:4" x14ac:dyDescent="0.3">
      <c r="B5435" s="75">
        <v>8.7786795000000009</v>
      </c>
      <c r="C5435" s="75">
        <v>6.3563069829999996</v>
      </c>
      <c r="D5435" s="75">
        <v>-3.5659968219999998</v>
      </c>
    </row>
    <row r="5436" spans="2:4" x14ac:dyDescent="0.3">
      <c r="B5436" s="75">
        <v>4.2503357299999998</v>
      </c>
      <c r="C5436" s="75">
        <v>4.6681664539999996</v>
      </c>
      <c r="D5436" s="75">
        <v>-4.2213925740000002</v>
      </c>
    </row>
    <row r="5437" spans="2:4" x14ac:dyDescent="0.3">
      <c r="B5437" s="75">
        <v>1.1178545070000001</v>
      </c>
      <c r="C5437" s="75">
        <v>-1.7511447280000001</v>
      </c>
      <c r="D5437" s="75">
        <v>-2.1160485279999999</v>
      </c>
    </row>
    <row r="5438" spans="2:4" x14ac:dyDescent="0.3">
      <c r="B5438" s="75">
        <v>6.7665268750000003</v>
      </c>
      <c r="C5438" s="75">
        <v>1.6058476070000001</v>
      </c>
      <c r="D5438" s="75">
        <v>-4.6000321380000004</v>
      </c>
    </row>
    <row r="5439" spans="2:4" x14ac:dyDescent="0.3">
      <c r="B5439" s="75">
        <v>-2.0553499999999999E-4</v>
      </c>
      <c r="C5439" s="75">
        <v>5.0597640689999999</v>
      </c>
      <c r="D5439" s="75">
        <v>3.3151913620000002</v>
      </c>
    </row>
    <row r="5440" spans="2:4" x14ac:dyDescent="0.3">
      <c r="B5440" s="75">
        <v>1.585368621</v>
      </c>
      <c r="C5440" s="75">
        <v>1.8403114709999999</v>
      </c>
      <c r="D5440" s="75">
        <v>-2.6880736029999999</v>
      </c>
    </row>
    <row r="5441" spans="2:4" x14ac:dyDescent="0.3">
      <c r="B5441" s="75">
        <v>-2.9863694839999999</v>
      </c>
      <c r="C5441" s="75">
        <v>-3.1849527530000001</v>
      </c>
      <c r="D5441" s="75">
        <v>1.215575235</v>
      </c>
    </row>
    <row r="5442" spans="2:4" x14ac:dyDescent="0.3">
      <c r="B5442" s="75">
        <v>3.106976693</v>
      </c>
      <c r="C5442" s="75">
        <v>1.7594196150000001</v>
      </c>
      <c r="D5442" s="75">
        <v>-2.3296876019999999</v>
      </c>
    </row>
    <row r="5443" spans="2:4" x14ac:dyDescent="0.3">
      <c r="B5443" s="75">
        <v>-4.1011600719999999</v>
      </c>
      <c r="C5443" s="75">
        <v>-0.99672915600000001</v>
      </c>
      <c r="D5443" s="75">
        <v>2.574589107</v>
      </c>
    </row>
    <row r="5444" spans="2:4" x14ac:dyDescent="0.3">
      <c r="B5444" s="75">
        <v>6.6058159749999996</v>
      </c>
      <c r="C5444" s="75">
        <v>2.466773758</v>
      </c>
      <c r="D5444" s="75">
        <v>-1.006387001</v>
      </c>
    </row>
    <row r="5445" spans="2:4" x14ac:dyDescent="0.3">
      <c r="B5445" s="75">
        <v>1.5338152309999999</v>
      </c>
      <c r="C5445" s="75">
        <v>1.823181084</v>
      </c>
      <c r="D5445" s="75">
        <v>-7.5702801E-2</v>
      </c>
    </row>
    <row r="5446" spans="2:4" x14ac:dyDescent="0.3">
      <c r="B5446" s="75">
        <v>-0.48944006000000001</v>
      </c>
      <c r="C5446" s="75">
        <v>-0.793517048</v>
      </c>
      <c r="D5446" s="75">
        <v>2.682055096</v>
      </c>
    </row>
    <row r="5447" spans="2:4" x14ac:dyDescent="0.3">
      <c r="B5447" s="75">
        <v>1.637936522</v>
      </c>
      <c r="C5447" s="75">
        <v>-2.0229893470000002</v>
      </c>
      <c r="D5447" s="75">
        <v>-4.661838489</v>
      </c>
    </row>
    <row r="5448" spans="2:4" x14ac:dyDescent="0.3">
      <c r="B5448" s="75">
        <v>0.622866476</v>
      </c>
      <c r="C5448" s="75">
        <v>0.59922546700000001</v>
      </c>
      <c r="D5448" s="75">
        <v>-0.77517258</v>
      </c>
    </row>
    <row r="5449" spans="2:4" x14ac:dyDescent="0.3">
      <c r="B5449" s="75">
        <v>-0.78718553400000002</v>
      </c>
      <c r="C5449" s="75">
        <v>-0.74910929800000003</v>
      </c>
      <c r="D5449" s="75">
        <v>-1.2494386319999999</v>
      </c>
    </row>
    <row r="5450" spans="2:4" x14ac:dyDescent="0.3">
      <c r="B5450" s="75">
        <v>-3.2284868219999998</v>
      </c>
      <c r="C5450" s="75">
        <v>0.32131231599999999</v>
      </c>
      <c r="D5450" s="75">
        <v>5.3845527669999997</v>
      </c>
    </row>
    <row r="5451" spans="2:4" x14ac:dyDescent="0.3">
      <c r="B5451" s="75">
        <v>2.7587334499999998</v>
      </c>
      <c r="C5451" s="75">
        <v>-0.76404915900000003</v>
      </c>
      <c r="D5451" s="75">
        <v>-3.8178373880000001</v>
      </c>
    </row>
    <row r="5452" spans="2:4" x14ac:dyDescent="0.3">
      <c r="B5452" s="75">
        <v>-2.1589318720000001</v>
      </c>
      <c r="C5452" s="75">
        <v>-0.42575586700000001</v>
      </c>
      <c r="D5452" s="75">
        <v>3.161093835</v>
      </c>
    </row>
    <row r="5453" spans="2:4" x14ac:dyDescent="0.3">
      <c r="B5453" s="75">
        <v>-1.78472159</v>
      </c>
      <c r="C5453" s="75">
        <v>1.7341211940000001</v>
      </c>
      <c r="D5453" s="75">
        <v>3.89333515</v>
      </c>
    </row>
    <row r="5454" spans="2:4" x14ac:dyDescent="0.3">
      <c r="B5454" s="75">
        <v>3.1563847169999999</v>
      </c>
      <c r="C5454" s="75">
        <v>4.1894732210000001</v>
      </c>
      <c r="D5454" s="75">
        <v>-1.559256177</v>
      </c>
    </row>
    <row r="5455" spans="2:4" x14ac:dyDescent="0.3">
      <c r="B5455" s="75">
        <v>-1.390819494</v>
      </c>
      <c r="C5455" s="75">
        <v>-4.7118455380000004</v>
      </c>
      <c r="D5455" s="75">
        <v>-1.954548559</v>
      </c>
    </row>
    <row r="5456" spans="2:4" x14ac:dyDescent="0.3">
      <c r="B5456" s="75">
        <v>-0.14650548199999999</v>
      </c>
      <c r="C5456" s="75">
        <v>1.522655144</v>
      </c>
      <c r="D5456" s="75">
        <v>0.385521163</v>
      </c>
    </row>
    <row r="5457" spans="2:4" x14ac:dyDescent="0.3">
      <c r="B5457" s="75">
        <v>-1.8025919029999999</v>
      </c>
      <c r="C5457" s="75">
        <v>-1.638147005</v>
      </c>
      <c r="D5457" s="75">
        <v>0.82313387800000004</v>
      </c>
    </row>
    <row r="5458" spans="2:4" x14ac:dyDescent="0.3">
      <c r="B5458" s="75">
        <v>10.88135597</v>
      </c>
      <c r="C5458" s="75">
        <v>5.400662853</v>
      </c>
      <c r="D5458" s="75">
        <v>-7.9578857220000003</v>
      </c>
    </row>
    <row r="5459" spans="2:4" x14ac:dyDescent="0.3">
      <c r="B5459" s="75">
        <v>-5.955114815</v>
      </c>
      <c r="C5459" s="75">
        <v>-2.5569532439999998</v>
      </c>
      <c r="D5459" s="75">
        <v>3.8132884900000001</v>
      </c>
    </row>
    <row r="5460" spans="2:4" x14ac:dyDescent="0.3">
      <c r="B5460" s="75">
        <v>1.1414645430000001</v>
      </c>
      <c r="C5460" s="75">
        <v>-0.87280027999999998</v>
      </c>
      <c r="D5460" s="75">
        <v>-2.6043419820000002</v>
      </c>
    </row>
    <row r="5461" spans="2:4" x14ac:dyDescent="0.3">
      <c r="B5461" s="75">
        <v>0.15883807599999999</v>
      </c>
      <c r="C5461" s="75">
        <v>-3.6029999E-2</v>
      </c>
      <c r="D5461" s="75">
        <v>-1.477383516</v>
      </c>
    </row>
    <row r="5462" spans="2:4" x14ac:dyDescent="0.3">
      <c r="B5462" s="75">
        <v>-1.9869902159999999</v>
      </c>
      <c r="C5462" s="75">
        <v>1.597951299</v>
      </c>
      <c r="D5462" s="75">
        <v>5.24913089</v>
      </c>
    </row>
    <row r="5463" spans="2:4" x14ac:dyDescent="0.3">
      <c r="B5463" s="75">
        <v>1.6567253879999999</v>
      </c>
      <c r="C5463" s="75">
        <v>-1.1524117250000001</v>
      </c>
      <c r="D5463" s="75">
        <v>-5.9113176059999999</v>
      </c>
    </row>
    <row r="5464" spans="2:4" x14ac:dyDescent="0.3">
      <c r="B5464" s="75">
        <v>1.654732211</v>
      </c>
      <c r="C5464" s="75">
        <v>2.892041248</v>
      </c>
      <c r="D5464" s="75">
        <v>-1.1432047409999999</v>
      </c>
    </row>
    <row r="5465" spans="2:4" x14ac:dyDescent="0.3">
      <c r="B5465" s="75">
        <v>0.49312746600000001</v>
      </c>
      <c r="C5465" s="75">
        <v>1.235382419</v>
      </c>
      <c r="D5465" s="75">
        <v>3.035739838</v>
      </c>
    </row>
    <row r="5466" spans="2:4" x14ac:dyDescent="0.3">
      <c r="B5466" s="75">
        <v>-0.78908697400000005</v>
      </c>
      <c r="C5466" s="75">
        <v>0.49101088700000001</v>
      </c>
      <c r="D5466" s="75">
        <v>-0.429465292</v>
      </c>
    </row>
    <row r="5467" spans="2:4" x14ac:dyDescent="0.3">
      <c r="B5467" s="75">
        <v>-1.7370024639999999</v>
      </c>
      <c r="C5467" s="75">
        <v>4.1678612819999996</v>
      </c>
      <c r="D5467" s="75">
        <v>3.2670307850000002</v>
      </c>
    </row>
    <row r="5468" spans="2:4" x14ac:dyDescent="0.3">
      <c r="B5468" s="75">
        <v>-4.1558787160000001</v>
      </c>
      <c r="C5468" s="75">
        <v>-2.5008815370000002</v>
      </c>
      <c r="D5468" s="75">
        <v>3.4573622629999998</v>
      </c>
    </row>
    <row r="5469" spans="2:4" x14ac:dyDescent="0.3">
      <c r="B5469" s="75">
        <v>-3.4795462829999999</v>
      </c>
      <c r="C5469" s="75">
        <v>-6.550244459</v>
      </c>
      <c r="D5469" s="75">
        <v>-2.4728606370000001</v>
      </c>
    </row>
    <row r="5470" spans="2:4" x14ac:dyDescent="0.3">
      <c r="B5470" s="75">
        <v>1.5848447999999999</v>
      </c>
      <c r="C5470" s="75">
        <v>2.8660006899999999</v>
      </c>
      <c r="D5470" s="75">
        <v>-8.0513487999999994E-2</v>
      </c>
    </row>
    <row r="5471" spans="2:4" x14ac:dyDescent="0.3">
      <c r="B5471" s="75">
        <v>2.2863401570000002</v>
      </c>
      <c r="C5471" s="75">
        <v>-1.167603494</v>
      </c>
      <c r="D5471" s="75">
        <v>-3.6773601930000002</v>
      </c>
    </row>
    <row r="5472" spans="2:4" x14ac:dyDescent="0.3">
      <c r="B5472" s="75">
        <v>-1.0715450929999999</v>
      </c>
      <c r="C5472" s="75">
        <v>0.11341451900000001</v>
      </c>
      <c r="D5472" s="75">
        <v>-2.1725409259999999</v>
      </c>
    </row>
    <row r="5473" spans="2:4" x14ac:dyDescent="0.3">
      <c r="B5473" s="75">
        <v>-5.8056885139999999</v>
      </c>
      <c r="C5473" s="75">
        <v>-4.4923515999999997E-2</v>
      </c>
      <c r="D5473" s="75">
        <v>5.7836466809999996</v>
      </c>
    </row>
    <row r="5474" spans="2:4" x14ac:dyDescent="0.3">
      <c r="B5474" s="75">
        <v>3.8593533679999998</v>
      </c>
      <c r="C5474" s="75">
        <v>-0.38633032899999997</v>
      </c>
      <c r="D5474" s="75">
        <v>-3.6046050489999999</v>
      </c>
    </row>
    <row r="5475" spans="2:4" x14ac:dyDescent="0.3">
      <c r="B5475" s="75">
        <v>-4.8598488719999997</v>
      </c>
      <c r="C5475" s="75">
        <v>-0.64259054500000001</v>
      </c>
      <c r="D5475" s="75">
        <v>6.9806170569999999</v>
      </c>
    </row>
    <row r="5476" spans="2:4" x14ac:dyDescent="0.3">
      <c r="B5476" s="75">
        <v>2.9274654170000001</v>
      </c>
      <c r="C5476" s="75">
        <v>-0.59238799900000005</v>
      </c>
      <c r="D5476" s="75">
        <v>-0.88139992300000003</v>
      </c>
    </row>
    <row r="5477" spans="2:4" x14ac:dyDescent="0.3">
      <c r="B5477" s="75">
        <v>2.208729656</v>
      </c>
      <c r="C5477" s="75">
        <v>4.0028222649999998</v>
      </c>
      <c r="D5477" s="75">
        <v>3.2494974760000002</v>
      </c>
    </row>
    <row r="5478" spans="2:4" x14ac:dyDescent="0.3">
      <c r="B5478" s="75">
        <v>2.3778303219999999</v>
      </c>
      <c r="C5478" s="75">
        <v>-1.0839805499999999</v>
      </c>
      <c r="D5478" s="75">
        <v>-4.6558091429999999</v>
      </c>
    </row>
    <row r="5479" spans="2:4" x14ac:dyDescent="0.3">
      <c r="B5479" s="75">
        <v>0.88452291999999999</v>
      </c>
      <c r="C5479" s="75">
        <v>-2.393761842</v>
      </c>
      <c r="D5479" s="75">
        <v>-3.6822536119999998</v>
      </c>
    </row>
    <row r="5480" spans="2:4" x14ac:dyDescent="0.3">
      <c r="B5480" s="75">
        <v>-0.35787627799999999</v>
      </c>
      <c r="C5480" s="75">
        <v>2.0602408909999999</v>
      </c>
      <c r="D5480" s="75">
        <v>-2.0472987250000001</v>
      </c>
    </row>
    <row r="5481" spans="2:4" x14ac:dyDescent="0.3">
      <c r="B5481" s="75">
        <v>3.400058177</v>
      </c>
      <c r="C5481" s="75">
        <v>-1.1371327840000001</v>
      </c>
      <c r="D5481" s="75">
        <v>-4.7357752419999999</v>
      </c>
    </row>
    <row r="5482" spans="2:4" x14ac:dyDescent="0.3">
      <c r="B5482" s="75">
        <v>-2.471053355</v>
      </c>
      <c r="C5482" s="75">
        <v>0.28415697699999998</v>
      </c>
      <c r="D5482" s="75">
        <v>2.0918646239999998</v>
      </c>
    </row>
    <row r="5483" spans="2:4" x14ac:dyDescent="0.3">
      <c r="B5483" s="75">
        <v>0.94844433699999997</v>
      </c>
      <c r="C5483" s="75">
        <v>1.5036037040000001</v>
      </c>
      <c r="D5483" s="75">
        <v>-1.153492527</v>
      </c>
    </row>
    <row r="5484" spans="2:4" x14ac:dyDescent="0.3">
      <c r="B5484" s="75">
        <v>1.8107996820000001</v>
      </c>
      <c r="C5484" s="75">
        <v>-1.6302355550000001</v>
      </c>
      <c r="D5484" s="75">
        <v>-3.0638091890000001</v>
      </c>
    </row>
    <row r="5485" spans="2:4" x14ac:dyDescent="0.3">
      <c r="B5485" s="75">
        <v>1.4681538199999999</v>
      </c>
      <c r="C5485" s="75">
        <v>2.1588086839999998</v>
      </c>
      <c r="D5485" s="75">
        <v>1.828264887</v>
      </c>
    </row>
    <row r="5486" spans="2:4" x14ac:dyDescent="0.3">
      <c r="B5486" s="75">
        <v>0.87494911200000003</v>
      </c>
      <c r="C5486" s="75">
        <v>-1.6191551529999999</v>
      </c>
      <c r="D5486" s="75">
        <v>-3.261077636</v>
      </c>
    </row>
    <row r="5487" spans="2:4" x14ac:dyDescent="0.3">
      <c r="B5487" s="75">
        <v>-0.16378899799999999</v>
      </c>
      <c r="C5487" s="75">
        <v>3.765152907</v>
      </c>
      <c r="D5487" s="75">
        <v>0.56079340899999996</v>
      </c>
    </row>
    <row r="5488" spans="2:4" x14ac:dyDescent="0.3">
      <c r="B5488" s="75">
        <v>1.683132997</v>
      </c>
      <c r="C5488" s="75">
        <v>1.175132289</v>
      </c>
      <c r="D5488" s="75">
        <v>-3.4192617950000002</v>
      </c>
    </row>
    <row r="5489" spans="2:4" x14ac:dyDescent="0.3">
      <c r="B5489" s="75">
        <v>-0.249357406</v>
      </c>
      <c r="C5489" s="75">
        <v>1.10135111</v>
      </c>
      <c r="D5489" s="75">
        <v>0.55570929899999999</v>
      </c>
    </row>
    <row r="5490" spans="2:4" x14ac:dyDescent="0.3">
      <c r="B5490" s="75">
        <v>-1.125496163</v>
      </c>
      <c r="C5490" s="75">
        <v>0.29110843400000003</v>
      </c>
      <c r="D5490" s="75">
        <v>0.41711653300000001</v>
      </c>
    </row>
    <row r="5491" spans="2:4" x14ac:dyDescent="0.3">
      <c r="B5491" s="75">
        <v>1.9163294870000001</v>
      </c>
      <c r="C5491" s="75">
        <v>1.7423698830000001</v>
      </c>
      <c r="D5491" s="75">
        <v>-7.1267609999999995E-2</v>
      </c>
    </row>
    <row r="5492" spans="2:4" x14ac:dyDescent="0.3">
      <c r="B5492" s="75">
        <v>1.895931053</v>
      </c>
      <c r="C5492" s="75">
        <v>1.749515589</v>
      </c>
      <c r="D5492" s="75">
        <v>-0.5399448</v>
      </c>
    </row>
    <row r="5493" spans="2:4" x14ac:dyDescent="0.3">
      <c r="B5493" s="75">
        <v>-2.9563043709999999</v>
      </c>
      <c r="C5493" s="75">
        <v>-2.3109438880000002</v>
      </c>
      <c r="D5493" s="75">
        <v>0.85682238399999999</v>
      </c>
    </row>
    <row r="5494" spans="2:4" x14ac:dyDescent="0.3">
      <c r="B5494" s="75">
        <v>4.9165470109999996</v>
      </c>
      <c r="C5494" s="75">
        <v>3.7707498720000001</v>
      </c>
      <c r="D5494" s="75">
        <v>-2.579872194</v>
      </c>
    </row>
    <row r="5495" spans="2:4" x14ac:dyDescent="0.3">
      <c r="B5495" s="75">
        <v>0.109616941</v>
      </c>
      <c r="C5495" s="75">
        <v>1.4665412929999999</v>
      </c>
      <c r="D5495" s="75">
        <v>1.1135599169999999</v>
      </c>
    </row>
    <row r="5496" spans="2:4" x14ac:dyDescent="0.3">
      <c r="B5496" s="75">
        <v>-2.9667803259999999</v>
      </c>
      <c r="C5496" s="75">
        <v>-5.7898209310000004</v>
      </c>
      <c r="D5496" s="75">
        <v>0.57310228500000004</v>
      </c>
    </row>
    <row r="5497" spans="2:4" x14ac:dyDescent="0.3">
      <c r="B5497" s="75">
        <v>-0.295138438</v>
      </c>
      <c r="C5497" s="75">
        <v>-1.111965214</v>
      </c>
      <c r="D5497" s="75">
        <v>-0.30002534400000003</v>
      </c>
    </row>
    <row r="5498" spans="2:4" x14ac:dyDescent="0.3">
      <c r="B5498" s="75">
        <v>-4.1246060120000001</v>
      </c>
      <c r="C5498" s="75">
        <v>0.56344775000000002</v>
      </c>
      <c r="D5498" s="75">
        <v>1.482951755</v>
      </c>
    </row>
    <row r="5499" spans="2:4" x14ac:dyDescent="0.3">
      <c r="B5499" s="75">
        <v>-0.56855431400000001</v>
      </c>
      <c r="C5499" s="75">
        <v>-1.4542213530000001</v>
      </c>
      <c r="D5499" s="75">
        <v>-3.5682794289999999</v>
      </c>
    </row>
    <row r="5500" spans="2:4" x14ac:dyDescent="0.3">
      <c r="B5500" s="75">
        <v>-2.0362669269999998</v>
      </c>
      <c r="C5500" s="75">
        <v>-4.2752368900000004</v>
      </c>
      <c r="D5500" s="75">
        <v>-1.4946448269999999</v>
      </c>
    </row>
    <row r="5501" spans="2:4" x14ac:dyDescent="0.3">
      <c r="B5501" s="75">
        <v>-5.2120873019999996</v>
      </c>
      <c r="C5501" s="75">
        <v>-3.8205306979999998</v>
      </c>
      <c r="D5501" s="75">
        <v>2.440266249</v>
      </c>
    </row>
    <row r="5502" spans="2:4" x14ac:dyDescent="0.3">
      <c r="B5502" s="75">
        <v>-1.1560769479999999</v>
      </c>
      <c r="C5502" s="75">
        <v>-5.7963049360000003</v>
      </c>
      <c r="D5502" s="75">
        <v>-2.0600630940000002</v>
      </c>
    </row>
    <row r="5503" spans="2:4" x14ac:dyDescent="0.3">
      <c r="B5503" s="75">
        <v>2.860066346</v>
      </c>
      <c r="C5503" s="75">
        <v>1.113537231</v>
      </c>
      <c r="D5503" s="75">
        <v>-0.63285260499999996</v>
      </c>
    </row>
    <row r="5504" spans="2:4" x14ac:dyDescent="0.3">
      <c r="B5504" s="75">
        <v>-2.3374738119999998</v>
      </c>
      <c r="C5504" s="75">
        <v>-2.0963131220000002</v>
      </c>
      <c r="D5504" s="75">
        <v>1.1335013279999999</v>
      </c>
    </row>
    <row r="5505" spans="2:4" x14ac:dyDescent="0.3">
      <c r="B5505" s="75">
        <v>-2.741567941</v>
      </c>
      <c r="C5505" s="75">
        <v>-3.182052036</v>
      </c>
      <c r="D5505" s="75">
        <v>2.2243781340000002</v>
      </c>
    </row>
    <row r="5506" spans="2:4" x14ac:dyDescent="0.3">
      <c r="B5506" s="75">
        <v>-4.9769450730000004</v>
      </c>
      <c r="C5506" s="75">
        <v>1.6643176150000001</v>
      </c>
      <c r="D5506" s="75">
        <v>3.68994255</v>
      </c>
    </row>
    <row r="5507" spans="2:4" x14ac:dyDescent="0.3">
      <c r="B5507" s="75">
        <v>1.9431142379999999</v>
      </c>
      <c r="C5507" s="75">
        <v>1.496871455</v>
      </c>
      <c r="D5507" s="75">
        <v>1.214501737</v>
      </c>
    </row>
    <row r="5508" spans="2:4" x14ac:dyDescent="0.3">
      <c r="B5508" s="75">
        <v>-1.662454383</v>
      </c>
      <c r="C5508" s="75">
        <v>3.5427551140000002</v>
      </c>
      <c r="D5508" s="75">
        <v>3.3573148709999998</v>
      </c>
    </row>
    <row r="5509" spans="2:4" x14ac:dyDescent="0.3">
      <c r="B5509" s="75">
        <v>0.23177513699999999</v>
      </c>
      <c r="C5509" s="75">
        <v>1.292961458</v>
      </c>
      <c r="D5509" s="75">
        <v>2.1766911960000002</v>
      </c>
    </row>
    <row r="5510" spans="2:4" x14ac:dyDescent="0.3">
      <c r="B5510" s="75">
        <v>-4.2108873779999998</v>
      </c>
      <c r="C5510" s="75">
        <v>0.32412950499999998</v>
      </c>
      <c r="D5510" s="75">
        <v>4.1631724959999996</v>
      </c>
    </row>
    <row r="5511" spans="2:4" x14ac:dyDescent="0.3">
      <c r="B5511" s="75">
        <v>1.600837842</v>
      </c>
      <c r="C5511" s="75">
        <v>0.48417743200000002</v>
      </c>
      <c r="D5511" s="75">
        <v>-2.7202595650000001</v>
      </c>
    </row>
    <row r="5512" spans="2:4" x14ac:dyDescent="0.3">
      <c r="B5512" s="75">
        <v>-4.1786941469999999</v>
      </c>
      <c r="C5512" s="75">
        <v>-6.0989151589999997</v>
      </c>
      <c r="D5512" s="75">
        <v>-2.4890646109999999</v>
      </c>
    </row>
    <row r="5513" spans="2:4" x14ac:dyDescent="0.3">
      <c r="B5513" s="75">
        <v>-5.9040572950000003</v>
      </c>
      <c r="C5513" s="75">
        <v>-4.5060680169999996</v>
      </c>
      <c r="D5513" s="75">
        <v>3.1037774210000002</v>
      </c>
    </row>
    <row r="5514" spans="2:4" x14ac:dyDescent="0.3">
      <c r="B5514" s="75">
        <v>-0.90005060400000003</v>
      </c>
      <c r="C5514" s="75">
        <v>0.69052988699999995</v>
      </c>
      <c r="D5514" s="75">
        <v>2.9429187680000002</v>
      </c>
    </row>
    <row r="5515" spans="2:4" x14ac:dyDescent="0.3">
      <c r="B5515" s="75">
        <v>1.707324082</v>
      </c>
      <c r="C5515" s="75">
        <v>0.12991064899999999</v>
      </c>
      <c r="D5515" s="75">
        <v>2.438860687</v>
      </c>
    </row>
    <row r="5516" spans="2:4" x14ac:dyDescent="0.3">
      <c r="B5516" s="75">
        <v>3.5644658200000001</v>
      </c>
      <c r="C5516" s="75">
        <v>4.406761521</v>
      </c>
      <c r="D5516" s="75">
        <v>-0.41072469299999997</v>
      </c>
    </row>
    <row r="5517" spans="2:4" x14ac:dyDescent="0.3">
      <c r="B5517" s="75">
        <v>-1.336772716</v>
      </c>
      <c r="C5517" s="75">
        <v>2.5882588969999998</v>
      </c>
      <c r="D5517" s="75">
        <v>1.694709091</v>
      </c>
    </row>
    <row r="5518" spans="2:4" x14ac:dyDescent="0.3">
      <c r="B5518" s="75">
        <v>-3.7998851939999998</v>
      </c>
      <c r="C5518" s="75">
        <v>-4.9793470729999996</v>
      </c>
      <c r="D5518" s="75">
        <v>-0.75616801199999994</v>
      </c>
    </row>
    <row r="5519" spans="2:4" x14ac:dyDescent="0.3">
      <c r="B5519" s="75">
        <v>4.8650329770000003</v>
      </c>
      <c r="C5519" s="75">
        <v>1.4245972650000001</v>
      </c>
      <c r="D5519" s="75">
        <v>-4.6120038919999997</v>
      </c>
    </row>
    <row r="5520" spans="2:4" x14ac:dyDescent="0.3">
      <c r="B5520" s="75">
        <v>2.5312086000000001E-2</v>
      </c>
      <c r="C5520" s="75">
        <v>2.0547617850000002</v>
      </c>
      <c r="D5520" s="75">
        <v>-1.2307258729999999</v>
      </c>
    </row>
    <row r="5521" spans="2:4" x14ac:dyDescent="0.3">
      <c r="B5521" s="75">
        <v>1.971484193</v>
      </c>
      <c r="C5521" s="75">
        <v>1.9993490309999999</v>
      </c>
      <c r="D5521" s="75">
        <v>-1.306186219</v>
      </c>
    </row>
    <row r="5522" spans="2:4" x14ac:dyDescent="0.3">
      <c r="B5522" s="75">
        <v>6.4282126540000002</v>
      </c>
      <c r="C5522" s="75">
        <v>8.4389188799999992</v>
      </c>
      <c r="D5522" s="75">
        <v>-2.3802960309999999</v>
      </c>
    </row>
    <row r="5523" spans="2:4" x14ac:dyDescent="0.3">
      <c r="B5523" s="75">
        <v>-3.265122517</v>
      </c>
      <c r="C5523" s="75">
        <v>0.86901073200000001</v>
      </c>
      <c r="D5523" s="75">
        <v>1.277334033</v>
      </c>
    </row>
    <row r="5524" spans="2:4" x14ac:dyDescent="0.3">
      <c r="B5524" s="75">
        <v>0.94056183100000001</v>
      </c>
      <c r="C5524" s="75">
        <v>-2.8030210160000002</v>
      </c>
      <c r="D5524" s="75">
        <v>-1.227655645</v>
      </c>
    </row>
    <row r="5525" spans="2:4" x14ac:dyDescent="0.3">
      <c r="B5525" s="75">
        <v>1.820874772</v>
      </c>
      <c r="C5525" s="75">
        <v>-0.17570276700000001</v>
      </c>
      <c r="D5525" s="75">
        <v>-5.9887445609999999</v>
      </c>
    </row>
    <row r="5526" spans="2:4" x14ac:dyDescent="0.3">
      <c r="B5526" s="75">
        <v>-7.5204687139999997</v>
      </c>
      <c r="C5526" s="75">
        <v>-3.8426045630000001</v>
      </c>
      <c r="D5526" s="75">
        <v>5.3969304889999998</v>
      </c>
    </row>
    <row r="5527" spans="2:4" x14ac:dyDescent="0.3">
      <c r="B5527" s="75">
        <v>-1.5778070879999999</v>
      </c>
      <c r="C5527" s="75">
        <v>1.0620971880000001</v>
      </c>
      <c r="D5527" s="75">
        <v>0.50567631400000002</v>
      </c>
    </row>
    <row r="5528" spans="2:4" x14ac:dyDescent="0.3">
      <c r="B5528" s="75">
        <v>1.6479897610000001</v>
      </c>
      <c r="C5528" s="75">
        <v>1.6759236E-2</v>
      </c>
      <c r="D5528" s="75">
        <v>-3.7462676739999998</v>
      </c>
    </row>
    <row r="5529" spans="2:4" x14ac:dyDescent="0.3">
      <c r="B5529" s="75">
        <v>-0.62174505700000005</v>
      </c>
      <c r="C5529" s="75">
        <v>1.891236712</v>
      </c>
      <c r="D5529" s="75">
        <v>2.4800287929999998</v>
      </c>
    </row>
    <row r="5530" spans="2:4" x14ac:dyDescent="0.3">
      <c r="B5530" s="75">
        <v>3.3291569330000002</v>
      </c>
      <c r="C5530" s="75">
        <v>0.252134262</v>
      </c>
      <c r="D5530" s="75">
        <v>-2.9533847369999999</v>
      </c>
    </row>
    <row r="5531" spans="2:4" x14ac:dyDescent="0.3">
      <c r="B5531" s="75">
        <v>2.2991690679999999</v>
      </c>
      <c r="C5531" s="75">
        <v>1.312574253</v>
      </c>
      <c r="D5531" s="75">
        <v>-3.4879170789999998</v>
      </c>
    </row>
    <row r="5532" spans="2:4" x14ac:dyDescent="0.3">
      <c r="B5532" s="75">
        <v>-1.1842082380000001</v>
      </c>
      <c r="C5532" s="75">
        <v>0.67868784500000001</v>
      </c>
      <c r="D5532" s="75">
        <v>0.45496370699999999</v>
      </c>
    </row>
    <row r="5533" spans="2:4" x14ac:dyDescent="0.3">
      <c r="B5533" s="75">
        <v>-0.32801595099999997</v>
      </c>
      <c r="C5533" s="75">
        <v>0.99416665199999998</v>
      </c>
      <c r="D5533" s="75">
        <v>2.6617312000000001E-2</v>
      </c>
    </row>
    <row r="5534" spans="2:4" x14ac:dyDescent="0.3">
      <c r="B5534" s="75">
        <v>1.74520685</v>
      </c>
      <c r="C5534" s="75">
        <v>0.39979193200000002</v>
      </c>
      <c r="D5534" s="75">
        <v>-0.95649772499999997</v>
      </c>
    </row>
    <row r="5535" spans="2:4" x14ac:dyDescent="0.3">
      <c r="B5535" s="75">
        <v>0.60333494099999996</v>
      </c>
      <c r="C5535" s="75">
        <v>0.89485452200000004</v>
      </c>
      <c r="D5535" s="75">
        <v>-1.1481686739999999</v>
      </c>
    </row>
    <row r="5536" spans="2:4" x14ac:dyDescent="0.3">
      <c r="B5536" s="75">
        <v>4.292181459</v>
      </c>
      <c r="C5536" s="75">
        <v>2.31226916</v>
      </c>
      <c r="D5536" s="75">
        <v>-3.0779432500000001</v>
      </c>
    </row>
    <row r="5537" spans="2:4" x14ac:dyDescent="0.3">
      <c r="B5537" s="75">
        <v>4.3312728949999997</v>
      </c>
      <c r="C5537" s="75">
        <v>4.4249103700000001</v>
      </c>
      <c r="D5537" s="75">
        <v>-1.6775914279999999</v>
      </c>
    </row>
    <row r="5538" spans="2:4" x14ac:dyDescent="0.3">
      <c r="B5538" s="75">
        <v>1.8226246880000001</v>
      </c>
      <c r="C5538" s="75">
        <v>1.6814954769999999</v>
      </c>
      <c r="D5538" s="75">
        <v>-2.7425698679999999</v>
      </c>
    </row>
    <row r="5539" spans="2:4" x14ac:dyDescent="0.3">
      <c r="B5539" s="75">
        <v>3.4810675029999998</v>
      </c>
      <c r="C5539" s="75">
        <v>0.22112469800000001</v>
      </c>
      <c r="D5539" s="75">
        <v>-4.5428434720000004</v>
      </c>
    </row>
    <row r="5540" spans="2:4" x14ac:dyDescent="0.3">
      <c r="B5540" s="75">
        <v>1.7743502769999999</v>
      </c>
      <c r="C5540" s="75">
        <v>-2.4523840190000001</v>
      </c>
      <c r="D5540" s="75">
        <v>-0.37354003600000002</v>
      </c>
    </row>
    <row r="5541" spans="2:4" x14ac:dyDescent="0.3">
      <c r="B5541" s="75">
        <v>2.4005882600000001</v>
      </c>
      <c r="C5541" s="75">
        <v>4.3468718549999998</v>
      </c>
      <c r="D5541" s="75">
        <v>2.5331442110000002</v>
      </c>
    </row>
    <row r="5542" spans="2:4" x14ac:dyDescent="0.3">
      <c r="B5542" s="75">
        <v>-5.8804278000000001E-2</v>
      </c>
      <c r="C5542" s="75">
        <v>1.6985863670000001</v>
      </c>
      <c r="D5542" s="75">
        <v>1.694712939</v>
      </c>
    </row>
    <row r="5543" spans="2:4" x14ac:dyDescent="0.3">
      <c r="B5543" s="75">
        <v>0.40474579300000002</v>
      </c>
      <c r="C5543" s="75">
        <v>-0.49128239200000001</v>
      </c>
      <c r="D5543" s="75">
        <v>3.5939289140000001</v>
      </c>
    </row>
    <row r="5544" spans="2:4" x14ac:dyDescent="0.3">
      <c r="B5544" s="75">
        <v>-2.5061188250000002</v>
      </c>
      <c r="C5544" s="75">
        <v>-4.0487544230000001</v>
      </c>
      <c r="D5544" s="75">
        <v>0.80138456800000002</v>
      </c>
    </row>
    <row r="5545" spans="2:4" x14ac:dyDescent="0.3">
      <c r="B5545" s="75">
        <v>-6.4820456100000001</v>
      </c>
      <c r="C5545" s="75">
        <v>-3.8891865399999999</v>
      </c>
      <c r="D5545" s="75">
        <v>1.139990254</v>
      </c>
    </row>
    <row r="5546" spans="2:4" x14ac:dyDescent="0.3">
      <c r="B5546" s="75">
        <v>0.67822828700000004</v>
      </c>
      <c r="C5546" s="75">
        <v>1.6640602840000001</v>
      </c>
      <c r="D5546" s="75">
        <v>-0.22708439499999999</v>
      </c>
    </row>
    <row r="5547" spans="2:4" x14ac:dyDescent="0.3">
      <c r="B5547" s="75">
        <v>0.19976123600000001</v>
      </c>
      <c r="C5547" s="75">
        <v>-4.0606636590000003</v>
      </c>
      <c r="D5547" s="75">
        <v>0.52804869499999996</v>
      </c>
    </row>
    <row r="5548" spans="2:4" x14ac:dyDescent="0.3">
      <c r="B5548" s="75">
        <v>-2.3523000660000002</v>
      </c>
      <c r="C5548" s="75">
        <v>0.27921855800000001</v>
      </c>
      <c r="D5548" s="75">
        <v>4.6995467619999998</v>
      </c>
    </row>
    <row r="5549" spans="2:4" x14ac:dyDescent="0.3">
      <c r="B5549" s="75">
        <v>2.0488982920000001</v>
      </c>
      <c r="C5549" s="75">
        <v>0.90421769500000004</v>
      </c>
      <c r="D5549" s="75">
        <v>-0.79806218299999998</v>
      </c>
    </row>
    <row r="5550" spans="2:4" x14ac:dyDescent="0.3">
      <c r="B5550" s="75">
        <v>-1.789013975</v>
      </c>
      <c r="C5550" s="75">
        <v>-0.69850324399999997</v>
      </c>
      <c r="D5550" s="75">
        <v>-1.4796188189999999</v>
      </c>
    </row>
    <row r="5551" spans="2:4" x14ac:dyDescent="0.3">
      <c r="B5551" s="75">
        <v>-7.7995985250000004</v>
      </c>
      <c r="C5551" s="75">
        <v>-2.8955092200000001</v>
      </c>
      <c r="D5551" s="75">
        <v>2.87214459</v>
      </c>
    </row>
    <row r="5552" spans="2:4" x14ac:dyDescent="0.3">
      <c r="B5552" s="75">
        <v>4.394261E-3</v>
      </c>
      <c r="C5552" s="75">
        <v>3.648240296</v>
      </c>
      <c r="D5552" s="75">
        <v>2.5612541860000002</v>
      </c>
    </row>
    <row r="5553" spans="2:4" x14ac:dyDescent="0.3">
      <c r="B5553" s="75">
        <v>1.3938977349999999</v>
      </c>
      <c r="C5553" s="75">
        <v>1.4216879979999999</v>
      </c>
      <c r="D5553" s="75">
        <v>1.1244160169999999</v>
      </c>
    </row>
    <row r="5554" spans="2:4" x14ac:dyDescent="0.3">
      <c r="B5554" s="75">
        <v>1.3793338390000001</v>
      </c>
      <c r="C5554" s="75">
        <v>0.29873288199999998</v>
      </c>
      <c r="D5554" s="75">
        <v>-1.2839706900000001</v>
      </c>
    </row>
    <row r="5555" spans="2:4" x14ac:dyDescent="0.3">
      <c r="B5555" s="75">
        <v>0.419706405</v>
      </c>
      <c r="C5555" s="75">
        <v>1.3967814199999999</v>
      </c>
      <c r="D5555" s="75">
        <v>-1.0382645829999999</v>
      </c>
    </row>
    <row r="5556" spans="2:4" x14ac:dyDescent="0.3">
      <c r="B5556" s="75">
        <v>-5.9373062599999997</v>
      </c>
      <c r="C5556" s="75">
        <v>-2.2800324409999999</v>
      </c>
      <c r="D5556" s="75">
        <v>3.5455680639999998</v>
      </c>
    </row>
    <row r="5557" spans="2:4" x14ac:dyDescent="0.3">
      <c r="B5557" s="75">
        <v>-0.43930930899999998</v>
      </c>
      <c r="C5557" s="75">
        <v>3.7582512270000001</v>
      </c>
      <c r="D5557" s="75">
        <v>3.5255130019999998</v>
      </c>
    </row>
    <row r="5558" spans="2:4" x14ac:dyDescent="0.3">
      <c r="B5558" s="75">
        <v>-8.1336918259999997</v>
      </c>
      <c r="C5558" s="75">
        <v>-7.5940110479999996</v>
      </c>
      <c r="D5558" s="75">
        <v>2.6892181860000002</v>
      </c>
    </row>
    <row r="5559" spans="2:4" x14ac:dyDescent="0.3">
      <c r="B5559" s="75">
        <v>1.9805758520000001</v>
      </c>
      <c r="C5559" s="75">
        <v>1.8766016910000001</v>
      </c>
      <c r="D5559" s="75">
        <v>-0.65188349000000001</v>
      </c>
    </row>
    <row r="5560" spans="2:4" x14ac:dyDescent="0.3">
      <c r="B5560" s="75">
        <v>-0.66192139100000003</v>
      </c>
      <c r="C5560" s="75">
        <v>0.74839663499999998</v>
      </c>
      <c r="D5560" s="75">
        <v>0.59796269000000002</v>
      </c>
    </row>
    <row r="5561" spans="2:4" x14ac:dyDescent="0.3">
      <c r="B5561" s="75">
        <v>-0.135348142</v>
      </c>
      <c r="C5561" s="75">
        <v>4.3863948419999996</v>
      </c>
      <c r="D5561" s="75">
        <v>3.001996551</v>
      </c>
    </row>
    <row r="5562" spans="2:4" x14ac:dyDescent="0.3">
      <c r="B5562" s="75">
        <v>1.4648978829999999</v>
      </c>
      <c r="C5562" s="75">
        <v>-1.7459190600000001</v>
      </c>
      <c r="D5562" s="75">
        <v>-2.6347198139999999</v>
      </c>
    </row>
    <row r="5563" spans="2:4" x14ac:dyDescent="0.3">
      <c r="B5563" s="75">
        <v>-2.870914972</v>
      </c>
      <c r="C5563" s="75">
        <v>-1.976045598</v>
      </c>
      <c r="D5563" s="75">
        <v>0.499425705</v>
      </c>
    </row>
    <row r="5564" spans="2:4" x14ac:dyDescent="0.3">
      <c r="B5564" s="75">
        <v>2.7505799000000001E-2</v>
      </c>
      <c r="C5564" s="75">
        <v>0.64551676700000005</v>
      </c>
      <c r="D5564" s="75">
        <v>-1.1608191400000001</v>
      </c>
    </row>
    <row r="5565" spans="2:4" x14ac:dyDescent="0.3">
      <c r="B5565" s="75">
        <v>2.517276523</v>
      </c>
      <c r="C5565" s="75">
        <v>0.881422657</v>
      </c>
      <c r="D5565" s="75">
        <v>2.7293834850000001</v>
      </c>
    </row>
    <row r="5566" spans="2:4" x14ac:dyDescent="0.3">
      <c r="B5566" s="75">
        <v>-1.588040187</v>
      </c>
      <c r="C5566" s="75">
        <v>0.36933770300000002</v>
      </c>
      <c r="D5566" s="75">
        <v>-1.8806891640000001</v>
      </c>
    </row>
    <row r="5567" spans="2:4" x14ac:dyDescent="0.3">
      <c r="B5567" s="75">
        <v>3.4164648529999999</v>
      </c>
      <c r="C5567" s="75">
        <v>3.0444322430000001</v>
      </c>
      <c r="D5567" s="75">
        <v>-2.4337768130000001</v>
      </c>
    </row>
    <row r="5568" spans="2:4" x14ac:dyDescent="0.3">
      <c r="B5568" s="75">
        <v>0.65369454400000004</v>
      </c>
      <c r="C5568" s="75">
        <v>-0.29492643400000002</v>
      </c>
      <c r="D5568" s="75">
        <v>0.816650349</v>
      </c>
    </row>
    <row r="5569" spans="2:4" x14ac:dyDescent="0.3">
      <c r="B5569" s="75">
        <v>8.3527587E-2</v>
      </c>
      <c r="C5569" s="75">
        <v>-0.43664647499999998</v>
      </c>
      <c r="D5569" s="75">
        <v>3.4043624810000002</v>
      </c>
    </row>
    <row r="5570" spans="2:4" x14ac:dyDescent="0.3">
      <c r="B5570" s="75">
        <v>0.23320127800000001</v>
      </c>
      <c r="C5570" s="75">
        <v>-1.8672591279999999</v>
      </c>
      <c r="D5570" s="75">
        <v>-0.71437983500000002</v>
      </c>
    </row>
    <row r="5571" spans="2:4" x14ac:dyDescent="0.3">
      <c r="B5571" s="75">
        <v>6.0572816469999999</v>
      </c>
      <c r="C5571" s="75">
        <v>2.7818476959999998</v>
      </c>
      <c r="D5571" s="75">
        <v>-3.372678354</v>
      </c>
    </row>
    <row r="5572" spans="2:4" x14ac:dyDescent="0.3">
      <c r="B5572" s="75">
        <v>-4.4824458419999997</v>
      </c>
      <c r="C5572" s="75">
        <v>2.5542871589999998</v>
      </c>
      <c r="D5572" s="75">
        <v>4.2233078239999999</v>
      </c>
    </row>
    <row r="5573" spans="2:4" x14ac:dyDescent="0.3">
      <c r="B5573" s="75">
        <v>4.349681726</v>
      </c>
      <c r="C5573" s="75">
        <v>4.2097954299999998</v>
      </c>
      <c r="D5573" s="75">
        <v>-2.114211761</v>
      </c>
    </row>
    <row r="5574" spans="2:4" x14ac:dyDescent="0.3">
      <c r="B5574" s="75">
        <v>-2.3979982820000001</v>
      </c>
      <c r="C5574" s="75">
        <v>-1.768555423</v>
      </c>
      <c r="D5574" s="75">
        <v>9.2442359000000002E-2</v>
      </c>
    </row>
    <row r="5575" spans="2:4" x14ac:dyDescent="0.3">
      <c r="B5575" s="75">
        <v>-2.0449648979999999</v>
      </c>
      <c r="C5575" s="75">
        <v>1.7745537220000001</v>
      </c>
      <c r="D5575" s="75">
        <v>-0.733768906</v>
      </c>
    </row>
    <row r="5576" spans="2:4" x14ac:dyDescent="0.3">
      <c r="B5576" s="75">
        <v>5.6826039100000001</v>
      </c>
      <c r="C5576" s="75">
        <v>4.2714266390000004</v>
      </c>
      <c r="D5576" s="75">
        <v>-7.3791108779999997</v>
      </c>
    </row>
    <row r="5577" spans="2:4" x14ac:dyDescent="0.3">
      <c r="B5577" s="75">
        <v>-5.1083891399999999</v>
      </c>
      <c r="C5577" s="75">
        <v>-4.1004385169999997</v>
      </c>
      <c r="D5577" s="75">
        <v>-1.0361352610000001</v>
      </c>
    </row>
    <row r="5578" spans="2:4" x14ac:dyDescent="0.3">
      <c r="B5578" s="75">
        <v>0.58062058000000005</v>
      </c>
      <c r="C5578" s="75">
        <v>-1.2794848729999999</v>
      </c>
      <c r="D5578" s="75">
        <v>-1.788605416</v>
      </c>
    </row>
    <row r="5579" spans="2:4" x14ac:dyDescent="0.3">
      <c r="B5579" s="75">
        <v>-2.4947157959999999</v>
      </c>
      <c r="C5579" s="75">
        <v>-2.2799806999999998E-2</v>
      </c>
      <c r="D5579" s="75">
        <v>5.858741019</v>
      </c>
    </row>
    <row r="5580" spans="2:4" x14ac:dyDescent="0.3">
      <c r="B5580" s="75">
        <v>-0.56078468100000001</v>
      </c>
      <c r="C5580" s="75">
        <v>-1.053376629</v>
      </c>
      <c r="D5580" s="75">
        <v>-4.478146712</v>
      </c>
    </row>
    <row r="5581" spans="2:4" x14ac:dyDescent="0.3">
      <c r="B5581" s="75">
        <v>3.7489896489999999</v>
      </c>
      <c r="C5581" s="75">
        <v>0.70343838000000003</v>
      </c>
      <c r="D5581" s="75">
        <v>-1.300194187</v>
      </c>
    </row>
    <row r="5582" spans="2:4" x14ac:dyDescent="0.3">
      <c r="B5582" s="75">
        <v>-3.2178542569999999</v>
      </c>
      <c r="C5582" s="75">
        <v>-1.940817115</v>
      </c>
      <c r="D5582" s="75">
        <v>1.422565503</v>
      </c>
    </row>
    <row r="5583" spans="2:4" x14ac:dyDescent="0.3">
      <c r="B5583" s="75">
        <v>-5.6019582400000001</v>
      </c>
      <c r="C5583" s="75">
        <v>-6.796116091</v>
      </c>
      <c r="D5583" s="75">
        <v>1.9326730990000001</v>
      </c>
    </row>
    <row r="5584" spans="2:4" x14ac:dyDescent="0.3">
      <c r="B5584" s="75">
        <v>2.7318786350000002</v>
      </c>
      <c r="C5584" s="75">
        <v>4.825930112</v>
      </c>
      <c r="D5584" s="75">
        <v>1.4919413100000001</v>
      </c>
    </row>
    <row r="5585" spans="2:4" x14ac:dyDescent="0.3">
      <c r="B5585" s="75">
        <v>-1.329365175</v>
      </c>
      <c r="C5585" s="75">
        <v>3.0132938490000001</v>
      </c>
      <c r="D5585" s="75">
        <v>1.033089232</v>
      </c>
    </row>
    <row r="5586" spans="2:4" x14ac:dyDescent="0.3">
      <c r="B5586" s="75">
        <v>-4.7357231730000002</v>
      </c>
      <c r="C5586" s="75">
        <v>-1.7824831489999999</v>
      </c>
      <c r="D5586" s="75">
        <v>2.655074323</v>
      </c>
    </row>
    <row r="5587" spans="2:4" x14ac:dyDescent="0.3">
      <c r="B5587" s="75">
        <v>-2.4959001719999998</v>
      </c>
      <c r="C5587" s="75">
        <v>-0.119322371</v>
      </c>
      <c r="D5587" s="75">
        <v>-1.080104841</v>
      </c>
    </row>
    <row r="5588" spans="2:4" x14ac:dyDescent="0.3">
      <c r="B5588" s="75">
        <v>0.85107686999999999</v>
      </c>
      <c r="C5588" s="75">
        <v>-2.5705554990000001</v>
      </c>
      <c r="D5588" s="75">
        <v>-4.994155836</v>
      </c>
    </row>
    <row r="5589" spans="2:4" x14ac:dyDescent="0.3">
      <c r="B5589" s="75">
        <v>-2.9307536340000002</v>
      </c>
      <c r="C5589" s="75">
        <v>-2.0525109910000001</v>
      </c>
      <c r="D5589" s="75">
        <v>0.55400541199999997</v>
      </c>
    </row>
    <row r="5590" spans="2:4" x14ac:dyDescent="0.3">
      <c r="B5590" s="75">
        <v>8.1596308030000007</v>
      </c>
      <c r="C5590" s="75">
        <v>1.843998797</v>
      </c>
      <c r="D5590" s="75">
        <v>-5.3646590510000003</v>
      </c>
    </row>
    <row r="5591" spans="2:4" x14ac:dyDescent="0.3">
      <c r="B5591" s="75">
        <v>1.472708844</v>
      </c>
      <c r="C5591" s="75">
        <v>0.53924880399999997</v>
      </c>
      <c r="D5591" s="75">
        <v>1.248992409</v>
      </c>
    </row>
    <row r="5592" spans="2:4" x14ac:dyDescent="0.3">
      <c r="B5592" s="75">
        <v>1.889944796</v>
      </c>
      <c r="C5592" s="75">
        <v>0.24059809400000001</v>
      </c>
      <c r="D5592" s="75">
        <v>-2.8849138490000001</v>
      </c>
    </row>
    <row r="5593" spans="2:4" x14ac:dyDescent="0.3">
      <c r="B5593" s="75">
        <v>-2.5830598409999999</v>
      </c>
      <c r="C5593" s="75">
        <v>-1.010709087</v>
      </c>
      <c r="D5593" s="75">
        <v>1.2629318780000001</v>
      </c>
    </row>
    <row r="5594" spans="2:4" x14ac:dyDescent="0.3">
      <c r="B5594" s="75">
        <v>0.53704819500000001</v>
      </c>
      <c r="C5594" s="75">
        <v>0.60009845500000003</v>
      </c>
      <c r="D5594" s="75">
        <v>-2.070818729</v>
      </c>
    </row>
    <row r="5595" spans="2:4" x14ac:dyDescent="0.3">
      <c r="B5595" s="75">
        <v>2.56035258</v>
      </c>
      <c r="C5595" s="75">
        <v>2.994204141</v>
      </c>
      <c r="D5595" s="75">
        <v>-1.556179513</v>
      </c>
    </row>
    <row r="5596" spans="2:4" x14ac:dyDescent="0.3">
      <c r="B5596" s="75">
        <v>4.2418433430000002</v>
      </c>
      <c r="C5596" s="75">
        <v>2.106751182</v>
      </c>
      <c r="D5596" s="75">
        <v>-2.246265196</v>
      </c>
    </row>
    <row r="5597" spans="2:4" x14ac:dyDescent="0.3">
      <c r="B5597" s="75">
        <v>6.9529048209999997</v>
      </c>
      <c r="C5597" s="75">
        <v>7.8206324389999997</v>
      </c>
      <c r="D5597" s="75">
        <v>1.1135306540000001</v>
      </c>
    </row>
    <row r="5598" spans="2:4" x14ac:dyDescent="0.3">
      <c r="B5598" s="75">
        <v>2.1725780600000002</v>
      </c>
      <c r="C5598" s="75">
        <v>0.849820727</v>
      </c>
      <c r="D5598" s="75">
        <v>-0.31767151300000002</v>
      </c>
    </row>
    <row r="5599" spans="2:4" x14ac:dyDescent="0.3">
      <c r="B5599" s="75">
        <v>-2.5978925839999998</v>
      </c>
      <c r="C5599" s="75">
        <v>2.8651434390000001</v>
      </c>
      <c r="D5599" s="75">
        <v>3.1569208400000002</v>
      </c>
    </row>
    <row r="5600" spans="2:4" x14ac:dyDescent="0.3">
      <c r="B5600" s="75">
        <v>2.0097449730000001</v>
      </c>
      <c r="C5600" s="75">
        <v>-3.7116688000000002E-2</v>
      </c>
      <c r="D5600" s="75">
        <v>-0.86829752999999998</v>
      </c>
    </row>
    <row r="5601" spans="2:4" x14ac:dyDescent="0.3">
      <c r="B5601" s="75">
        <v>-0.201568525</v>
      </c>
      <c r="C5601" s="75">
        <v>2.0063326269999999</v>
      </c>
      <c r="D5601" s="75">
        <v>2.1396187420000001</v>
      </c>
    </row>
    <row r="5602" spans="2:4" x14ac:dyDescent="0.3">
      <c r="B5602" s="75">
        <v>6.3151210410000003</v>
      </c>
      <c r="C5602" s="75">
        <v>1.6855616490000001</v>
      </c>
      <c r="D5602" s="75">
        <v>-4.7871829410000002</v>
      </c>
    </row>
    <row r="5603" spans="2:4" x14ac:dyDescent="0.3">
      <c r="B5603" s="75">
        <v>-0.184875609</v>
      </c>
      <c r="C5603" s="75">
        <v>-2.2933116550000001</v>
      </c>
      <c r="D5603" s="75">
        <v>1.044797</v>
      </c>
    </row>
    <row r="5604" spans="2:4" x14ac:dyDescent="0.3">
      <c r="B5604" s="75">
        <v>-0.36409076800000001</v>
      </c>
      <c r="C5604" s="75">
        <v>-1.2505398990000001</v>
      </c>
      <c r="D5604" s="75">
        <v>-0.95655845399999995</v>
      </c>
    </row>
    <row r="5605" spans="2:4" x14ac:dyDescent="0.3">
      <c r="B5605" s="75">
        <v>0.43944236599999997</v>
      </c>
      <c r="C5605" s="75">
        <v>1.1448497529999999</v>
      </c>
      <c r="D5605" s="75">
        <v>-1.401822814</v>
      </c>
    </row>
    <row r="5606" spans="2:4" x14ac:dyDescent="0.3">
      <c r="B5606" s="75">
        <v>3.1253006380000001</v>
      </c>
      <c r="C5606" s="75">
        <v>2.6285047000000001</v>
      </c>
      <c r="D5606" s="75">
        <v>-2.1312266709999999</v>
      </c>
    </row>
    <row r="5607" spans="2:4" x14ac:dyDescent="0.3">
      <c r="B5607" s="75">
        <v>1.6695995910000001</v>
      </c>
      <c r="C5607" s="75">
        <v>1.982263122</v>
      </c>
      <c r="D5607" s="75">
        <v>-2.386944358</v>
      </c>
    </row>
    <row r="5608" spans="2:4" x14ac:dyDescent="0.3">
      <c r="B5608" s="75">
        <v>5.2109381140000002</v>
      </c>
      <c r="C5608" s="75">
        <v>5.824605107</v>
      </c>
      <c r="D5608" s="75">
        <v>-0.22948701599999999</v>
      </c>
    </row>
    <row r="5609" spans="2:4" x14ac:dyDescent="0.3">
      <c r="B5609" s="75">
        <v>-2.4585514210000001</v>
      </c>
      <c r="C5609" s="75">
        <v>-2.4080655329999998</v>
      </c>
      <c r="D5609" s="75">
        <v>1.184941351</v>
      </c>
    </row>
    <row r="5610" spans="2:4" x14ac:dyDescent="0.3">
      <c r="B5610" s="75">
        <v>-1.278406784</v>
      </c>
      <c r="C5610" s="75">
        <v>-0.61217430299999998</v>
      </c>
      <c r="D5610" s="75">
        <v>-2.129648268</v>
      </c>
    </row>
    <row r="5611" spans="2:4" x14ac:dyDescent="0.3">
      <c r="B5611" s="75">
        <v>3.291262294</v>
      </c>
      <c r="C5611" s="75">
        <v>6.7105546990000002</v>
      </c>
      <c r="D5611" s="75">
        <v>-3.500692656</v>
      </c>
    </row>
    <row r="5612" spans="2:4" x14ac:dyDescent="0.3">
      <c r="B5612" s="75">
        <v>1.9732222049999999</v>
      </c>
      <c r="C5612" s="75">
        <v>-0.24745785300000001</v>
      </c>
      <c r="D5612" s="75">
        <v>-1.0173327560000001</v>
      </c>
    </row>
    <row r="5613" spans="2:4" x14ac:dyDescent="0.3">
      <c r="B5613" s="75">
        <v>0.21859640399999999</v>
      </c>
      <c r="C5613" s="75">
        <v>-4.2077005789999999</v>
      </c>
      <c r="D5613" s="75">
        <v>-3.542125027</v>
      </c>
    </row>
    <row r="5614" spans="2:4" x14ac:dyDescent="0.3">
      <c r="B5614" s="75">
        <v>4.1803947409999997</v>
      </c>
      <c r="C5614" s="75">
        <v>1.2329388290000001</v>
      </c>
      <c r="D5614" s="75">
        <v>-1.181494826</v>
      </c>
    </row>
    <row r="5615" spans="2:4" x14ac:dyDescent="0.3">
      <c r="B5615" s="75">
        <v>-4.657618909</v>
      </c>
      <c r="C5615" s="75">
        <v>-4.6923492429999998</v>
      </c>
      <c r="D5615" s="75">
        <v>-0.52069233599999998</v>
      </c>
    </row>
    <row r="5616" spans="2:4" x14ac:dyDescent="0.3">
      <c r="B5616" s="75">
        <v>-1.5190691190000001</v>
      </c>
      <c r="C5616" s="75">
        <v>-1.189924636</v>
      </c>
      <c r="D5616" s="75">
        <v>3.8918930189999998</v>
      </c>
    </row>
    <row r="5617" spans="2:4" x14ac:dyDescent="0.3">
      <c r="B5617" s="75">
        <v>-3.0237336739999998</v>
      </c>
      <c r="C5617" s="75">
        <v>-3.6820447299999999</v>
      </c>
      <c r="D5617" s="75">
        <v>2.9932561</v>
      </c>
    </row>
    <row r="5618" spans="2:4" x14ac:dyDescent="0.3">
      <c r="B5618" s="75">
        <v>2.9591454019999999</v>
      </c>
      <c r="C5618" s="75">
        <v>-0.75228298400000004</v>
      </c>
      <c r="D5618" s="75">
        <v>-1.1024729390000001</v>
      </c>
    </row>
    <row r="5619" spans="2:4" x14ac:dyDescent="0.3">
      <c r="B5619" s="75">
        <v>-2.1130613729999999</v>
      </c>
      <c r="C5619" s="75">
        <v>1.430062385</v>
      </c>
      <c r="D5619" s="75">
        <v>1.575792512</v>
      </c>
    </row>
    <row r="5620" spans="2:4" x14ac:dyDescent="0.3">
      <c r="B5620" s="75">
        <v>-1.219721353</v>
      </c>
      <c r="C5620" s="75">
        <v>2.644313753</v>
      </c>
      <c r="D5620" s="75">
        <v>3.4551676859999998</v>
      </c>
    </row>
    <row r="5621" spans="2:4" x14ac:dyDescent="0.3">
      <c r="B5621" s="75">
        <v>2.8473210529999999</v>
      </c>
      <c r="C5621" s="75">
        <v>4.6604001930000001</v>
      </c>
      <c r="D5621" s="75">
        <v>0.92675212500000004</v>
      </c>
    </row>
    <row r="5622" spans="2:4" x14ac:dyDescent="0.3">
      <c r="B5622" s="75">
        <v>-3.771960016</v>
      </c>
      <c r="C5622" s="75">
        <v>-3.1569190329999999</v>
      </c>
      <c r="D5622" s="75">
        <v>2.188219701</v>
      </c>
    </row>
    <row r="5623" spans="2:4" x14ac:dyDescent="0.3">
      <c r="B5623" s="75">
        <v>3.8153997500000001</v>
      </c>
      <c r="C5623" s="75">
        <v>2.217348173</v>
      </c>
      <c r="D5623" s="75">
        <v>6.3910153999999997E-2</v>
      </c>
    </row>
    <row r="5624" spans="2:4" x14ac:dyDescent="0.3">
      <c r="B5624" s="75">
        <v>-3.2589161369999999</v>
      </c>
      <c r="C5624" s="75">
        <v>-1.4199424970000001</v>
      </c>
      <c r="D5624" s="75">
        <v>5.3494935999999997</v>
      </c>
    </row>
    <row r="5625" spans="2:4" x14ac:dyDescent="0.3">
      <c r="B5625" s="75">
        <v>-0.14982965200000001</v>
      </c>
      <c r="C5625" s="75">
        <v>-1.203279776</v>
      </c>
      <c r="D5625" s="75">
        <v>0.60409004200000005</v>
      </c>
    </row>
    <row r="5626" spans="2:4" x14ac:dyDescent="0.3">
      <c r="B5626" s="75">
        <v>2.5022496790000002</v>
      </c>
      <c r="C5626" s="75">
        <v>4.2957335419999998</v>
      </c>
      <c r="D5626" s="75">
        <v>-0.283267347</v>
      </c>
    </row>
    <row r="5627" spans="2:4" x14ac:dyDescent="0.3">
      <c r="B5627" s="75">
        <v>-3.1111765710000001</v>
      </c>
      <c r="C5627" s="75">
        <v>0.18225312399999999</v>
      </c>
      <c r="D5627" s="75">
        <v>4.2853503479999997</v>
      </c>
    </row>
    <row r="5628" spans="2:4" x14ac:dyDescent="0.3">
      <c r="B5628" s="75">
        <v>1.3651906220000001</v>
      </c>
      <c r="C5628" s="75">
        <v>-2.1993807809999999</v>
      </c>
      <c r="D5628" s="75">
        <v>-1.3937750310000001</v>
      </c>
    </row>
    <row r="5629" spans="2:4" x14ac:dyDescent="0.3">
      <c r="B5629" s="75">
        <v>4.2230924180000002</v>
      </c>
      <c r="C5629" s="75">
        <v>2.9050856889999999</v>
      </c>
      <c r="D5629" s="75">
        <v>-2.239718517</v>
      </c>
    </row>
    <row r="5630" spans="2:4" x14ac:dyDescent="0.3">
      <c r="B5630" s="75">
        <v>-1.754811516</v>
      </c>
      <c r="C5630" s="75">
        <v>0.48413893299999999</v>
      </c>
      <c r="D5630" s="75">
        <v>-0.177616046</v>
      </c>
    </row>
    <row r="5631" spans="2:4" x14ac:dyDescent="0.3">
      <c r="B5631" s="75">
        <v>-4.5061369510000002</v>
      </c>
      <c r="C5631" s="75">
        <v>-7.1938426550000001</v>
      </c>
      <c r="D5631" s="75">
        <v>1.104162026</v>
      </c>
    </row>
    <row r="5632" spans="2:4" x14ac:dyDescent="0.3">
      <c r="B5632" s="75">
        <v>1.117937551</v>
      </c>
      <c r="C5632" s="75">
        <v>3.24969894</v>
      </c>
      <c r="D5632" s="75">
        <v>2.409830012</v>
      </c>
    </row>
    <row r="5633" spans="2:4" x14ac:dyDescent="0.3">
      <c r="B5633" s="75">
        <v>-4.4856193199999996</v>
      </c>
      <c r="C5633" s="75">
        <v>-2.6225059449999999</v>
      </c>
      <c r="D5633" s="75">
        <v>5.898126349</v>
      </c>
    </row>
    <row r="5634" spans="2:4" x14ac:dyDescent="0.3">
      <c r="B5634" s="75">
        <v>2.5733619640000001</v>
      </c>
      <c r="C5634" s="75">
        <v>3.4489466979999999</v>
      </c>
      <c r="D5634" s="75">
        <v>0.44795886099999999</v>
      </c>
    </row>
    <row r="5635" spans="2:4" x14ac:dyDescent="0.3">
      <c r="B5635" s="75">
        <v>-3.415061342</v>
      </c>
      <c r="C5635" s="75">
        <v>-2.2733993469999998</v>
      </c>
      <c r="D5635" s="75">
        <v>3.786422306</v>
      </c>
    </row>
    <row r="5636" spans="2:4" x14ac:dyDescent="0.3">
      <c r="B5636" s="75">
        <v>2.3364237779999999</v>
      </c>
      <c r="C5636" s="75">
        <v>-0.79552883699999999</v>
      </c>
      <c r="D5636" s="75">
        <v>-3.5452681639999999</v>
      </c>
    </row>
    <row r="5637" spans="2:4" x14ac:dyDescent="0.3">
      <c r="B5637" s="75">
        <v>-2.5776539139999999</v>
      </c>
      <c r="C5637" s="75">
        <v>-4.0450591449999997</v>
      </c>
      <c r="D5637" s="75">
        <v>-3.2103301900000001</v>
      </c>
    </row>
    <row r="5638" spans="2:4" x14ac:dyDescent="0.3">
      <c r="B5638" s="75">
        <v>2.9321166440000002</v>
      </c>
      <c r="C5638" s="75">
        <v>2.035019621</v>
      </c>
      <c r="D5638" s="75">
        <v>-1.910550416</v>
      </c>
    </row>
    <row r="5639" spans="2:4" x14ac:dyDescent="0.3">
      <c r="B5639" s="75">
        <v>-3.900159124</v>
      </c>
      <c r="C5639" s="75">
        <v>-1.694194553</v>
      </c>
      <c r="D5639" s="75">
        <v>0.26917302900000001</v>
      </c>
    </row>
    <row r="5640" spans="2:4" x14ac:dyDescent="0.3">
      <c r="B5640" s="75">
        <v>-5.8873364390000003</v>
      </c>
      <c r="C5640" s="75">
        <v>-1.9036757049999999</v>
      </c>
      <c r="D5640" s="75">
        <v>1.352195783</v>
      </c>
    </row>
    <row r="5641" spans="2:4" x14ac:dyDescent="0.3">
      <c r="B5641" s="75">
        <v>-0.67516343899999998</v>
      </c>
      <c r="C5641" s="75">
        <v>-0.13240035</v>
      </c>
      <c r="D5641" s="75">
        <v>1.1617341590000001</v>
      </c>
    </row>
    <row r="5642" spans="2:4" x14ac:dyDescent="0.3">
      <c r="B5642" s="75">
        <v>0.18996672100000001</v>
      </c>
      <c r="C5642" s="75">
        <v>3.2268252999999997E-2</v>
      </c>
      <c r="D5642" s="75">
        <v>1.0523553729999999</v>
      </c>
    </row>
    <row r="5643" spans="2:4" x14ac:dyDescent="0.3">
      <c r="B5643" s="75">
        <v>2.1127221440000001</v>
      </c>
      <c r="C5643" s="75">
        <v>-3.1035950739999998</v>
      </c>
      <c r="D5643" s="75">
        <v>-1.883027003</v>
      </c>
    </row>
    <row r="5644" spans="2:4" x14ac:dyDescent="0.3">
      <c r="B5644" s="75">
        <v>-0.100733453</v>
      </c>
      <c r="C5644" s="75">
        <v>-1.483978558</v>
      </c>
      <c r="D5644" s="75">
        <v>-1.4637952080000001</v>
      </c>
    </row>
    <row r="5645" spans="2:4" x14ac:dyDescent="0.3">
      <c r="B5645" s="75">
        <v>3.89794251</v>
      </c>
      <c r="C5645" s="75">
        <v>-1.701642745</v>
      </c>
      <c r="D5645" s="75">
        <v>-4.4240961820000004</v>
      </c>
    </row>
    <row r="5646" spans="2:4" x14ac:dyDescent="0.3">
      <c r="B5646" s="75">
        <v>-1.8149496030000001</v>
      </c>
      <c r="C5646" s="75">
        <v>-5.5025003249999997</v>
      </c>
      <c r="D5646" s="75">
        <v>-2.1038841160000001</v>
      </c>
    </row>
    <row r="5647" spans="2:4" x14ac:dyDescent="0.3">
      <c r="B5647" s="75">
        <v>-2.2226704339999999</v>
      </c>
      <c r="C5647" s="75">
        <v>0.298715228</v>
      </c>
      <c r="D5647" s="75">
        <v>2.5755464560000001</v>
      </c>
    </row>
    <row r="5648" spans="2:4" x14ac:dyDescent="0.3">
      <c r="B5648" s="75">
        <v>-2.6889552700000001</v>
      </c>
      <c r="C5648" s="75">
        <v>1.4467892950000001</v>
      </c>
      <c r="D5648" s="75">
        <v>2.576475415</v>
      </c>
    </row>
    <row r="5649" spans="2:4" x14ac:dyDescent="0.3">
      <c r="B5649" s="75">
        <v>-0.55413767899999999</v>
      </c>
      <c r="C5649" s="75">
        <v>1.3023364740000001</v>
      </c>
      <c r="D5649" s="75">
        <v>0.34363597899999998</v>
      </c>
    </row>
    <row r="5650" spans="2:4" x14ac:dyDescent="0.3">
      <c r="B5650" s="75">
        <v>-2.2395652610000001</v>
      </c>
      <c r="C5650" s="75">
        <v>-1.3947402739999999</v>
      </c>
      <c r="D5650" s="75">
        <v>2.5785471109999998</v>
      </c>
    </row>
    <row r="5651" spans="2:4" x14ac:dyDescent="0.3">
      <c r="B5651" s="75">
        <v>2.842423218</v>
      </c>
      <c r="C5651" s="75">
        <v>1.3088392929999999</v>
      </c>
      <c r="D5651" s="75">
        <v>-2.459865717</v>
      </c>
    </row>
    <row r="5652" spans="2:4" x14ac:dyDescent="0.3">
      <c r="B5652" s="75">
        <v>-3.8557813090000002</v>
      </c>
      <c r="C5652" s="75">
        <v>-0.66239845100000005</v>
      </c>
      <c r="D5652" s="75">
        <v>2.3303220019999999</v>
      </c>
    </row>
    <row r="5653" spans="2:4" x14ac:dyDescent="0.3">
      <c r="B5653" s="75">
        <v>3.445472224</v>
      </c>
      <c r="C5653" s="75">
        <v>4.0659487959999998</v>
      </c>
      <c r="D5653" s="75">
        <v>-1.9932686850000001</v>
      </c>
    </row>
    <row r="5654" spans="2:4" x14ac:dyDescent="0.3">
      <c r="B5654" s="75">
        <v>-1.8123654979999999</v>
      </c>
      <c r="C5654" s="75">
        <v>-4.5738837300000004</v>
      </c>
      <c r="D5654" s="75">
        <v>-1.521495381</v>
      </c>
    </row>
    <row r="5655" spans="2:4" x14ac:dyDescent="0.3">
      <c r="B5655" s="75">
        <v>-2.4283232240000001</v>
      </c>
      <c r="C5655" s="75">
        <v>-1.3757298609999999</v>
      </c>
      <c r="D5655" s="75">
        <v>1.4156244680000001</v>
      </c>
    </row>
    <row r="5656" spans="2:4" x14ac:dyDescent="0.3">
      <c r="B5656" s="75">
        <v>-1.5264479369999999</v>
      </c>
      <c r="C5656" s="75">
        <v>-0.62260820699999997</v>
      </c>
      <c r="D5656" s="75">
        <v>3.3146632600000001</v>
      </c>
    </row>
    <row r="5657" spans="2:4" x14ac:dyDescent="0.3">
      <c r="B5657" s="75">
        <v>0.66832109299999998</v>
      </c>
      <c r="C5657" s="75">
        <v>0.42869325200000002</v>
      </c>
      <c r="D5657" s="75">
        <v>-2.1241065670000001</v>
      </c>
    </row>
    <row r="5658" spans="2:4" x14ac:dyDescent="0.3">
      <c r="B5658" s="75">
        <v>-5.2636333899999999</v>
      </c>
      <c r="C5658" s="75">
        <v>-2.4605755309999999</v>
      </c>
      <c r="D5658" s="75">
        <v>2.2529723349999999</v>
      </c>
    </row>
    <row r="5659" spans="2:4" x14ac:dyDescent="0.3">
      <c r="B5659" s="75">
        <v>2.0564463000000002</v>
      </c>
      <c r="C5659" s="75">
        <v>-3.1724325640000002</v>
      </c>
      <c r="D5659" s="75">
        <v>-4.7897135850000003</v>
      </c>
    </row>
    <row r="5660" spans="2:4" x14ac:dyDescent="0.3">
      <c r="B5660" s="75">
        <v>4.3171797769999998</v>
      </c>
      <c r="C5660" s="75">
        <v>1.247450889</v>
      </c>
      <c r="D5660" s="75">
        <v>-1.937500714</v>
      </c>
    </row>
    <row r="5661" spans="2:4" x14ac:dyDescent="0.3">
      <c r="B5661" s="75">
        <v>1.409080712</v>
      </c>
      <c r="C5661" s="75">
        <v>-2.5898645849999999</v>
      </c>
      <c r="D5661" s="75">
        <v>-1.820757492</v>
      </c>
    </row>
    <row r="5662" spans="2:4" x14ac:dyDescent="0.3">
      <c r="B5662" s="75">
        <v>2.2017325969999999</v>
      </c>
      <c r="C5662" s="75">
        <v>4.6915513029999998</v>
      </c>
      <c r="D5662" s="75">
        <v>1.8932291299999999</v>
      </c>
    </row>
    <row r="5663" spans="2:4" x14ac:dyDescent="0.3">
      <c r="B5663" s="75">
        <v>-1.912853801</v>
      </c>
      <c r="C5663" s="75">
        <v>3.6387610000000001E-2</v>
      </c>
      <c r="D5663" s="75">
        <v>4.4248899399999999</v>
      </c>
    </row>
    <row r="5664" spans="2:4" x14ac:dyDescent="0.3">
      <c r="B5664" s="75">
        <v>-5.8583961980000003</v>
      </c>
      <c r="C5664" s="75">
        <v>-2.1782161480000002</v>
      </c>
      <c r="D5664" s="75">
        <v>5.8345156810000001</v>
      </c>
    </row>
    <row r="5665" spans="2:4" x14ac:dyDescent="0.3">
      <c r="B5665" s="75">
        <v>0.49287081399999999</v>
      </c>
      <c r="C5665" s="75">
        <v>-0.82823930000000001</v>
      </c>
      <c r="D5665" s="75">
        <v>-3.6832654360000001</v>
      </c>
    </row>
    <row r="5666" spans="2:4" x14ac:dyDescent="0.3">
      <c r="B5666" s="75">
        <v>-0.90080191300000001</v>
      </c>
      <c r="C5666" s="75">
        <v>3.3378503770000001</v>
      </c>
      <c r="D5666" s="75">
        <v>3.2745182270000002</v>
      </c>
    </row>
    <row r="5667" spans="2:4" x14ac:dyDescent="0.3">
      <c r="B5667" s="75">
        <v>-2.1933978359999999</v>
      </c>
      <c r="C5667" s="75">
        <v>-2.0227292229999998</v>
      </c>
      <c r="D5667" s="75">
        <v>1.435549127</v>
      </c>
    </row>
    <row r="5668" spans="2:4" x14ac:dyDescent="0.3">
      <c r="B5668" s="75">
        <v>-0.71736343400000002</v>
      </c>
      <c r="C5668" s="75">
        <v>1.8944492989999999</v>
      </c>
      <c r="D5668" s="75">
        <v>2.3539112879999999</v>
      </c>
    </row>
    <row r="5669" spans="2:4" x14ac:dyDescent="0.3">
      <c r="B5669" s="75">
        <v>-4.8780912570000003</v>
      </c>
      <c r="C5669" s="75">
        <v>-0.120771249</v>
      </c>
      <c r="D5669" s="75">
        <v>4.2706638579999998</v>
      </c>
    </row>
    <row r="5670" spans="2:4" x14ac:dyDescent="0.3">
      <c r="B5670" s="75">
        <v>0.92073854899999996</v>
      </c>
      <c r="C5670" s="75">
        <v>4.3244723470000004</v>
      </c>
      <c r="D5670" s="75">
        <v>2.4997985389999999</v>
      </c>
    </row>
    <row r="5671" spans="2:4" x14ac:dyDescent="0.3">
      <c r="B5671" s="75">
        <v>-5.0203079920000002</v>
      </c>
      <c r="C5671" s="75">
        <v>-3.3768671939999999</v>
      </c>
      <c r="D5671" s="75">
        <v>0.165156207</v>
      </c>
    </row>
    <row r="5672" spans="2:4" x14ac:dyDescent="0.3">
      <c r="B5672" s="75">
        <v>-1.459506577</v>
      </c>
      <c r="C5672" s="75">
        <v>1.769739062</v>
      </c>
      <c r="D5672" s="75">
        <v>2.522844278</v>
      </c>
    </row>
    <row r="5673" spans="2:4" x14ac:dyDescent="0.3">
      <c r="B5673" s="75">
        <v>0.35663328300000002</v>
      </c>
      <c r="C5673" s="75">
        <v>1.237151117</v>
      </c>
      <c r="D5673" s="75">
        <v>6.9619654000000003E-2</v>
      </c>
    </row>
    <row r="5674" spans="2:4" x14ac:dyDescent="0.3">
      <c r="B5674" s="75">
        <v>6.4537601999999996</v>
      </c>
      <c r="C5674" s="75">
        <v>2.6036733600000002</v>
      </c>
      <c r="D5674" s="75">
        <v>-4.5872220339999998</v>
      </c>
    </row>
    <row r="5675" spans="2:4" x14ac:dyDescent="0.3">
      <c r="B5675" s="75">
        <v>1.4134169620000001</v>
      </c>
      <c r="C5675" s="75">
        <v>0.59248582100000002</v>
      </c>
      <c r="D5675" s="75">
        <v>0.71348390399999995</v>
      </c>
    </row>
    <row r="5676" spans="2:4" x14ac:dyDescent="0.3">
      <c r="B5676" s="75">
        <v>-0.240092904</v>
      </c>
      <c r="C5676" s="75">
        <v>2.9466048300000001</v>
      </c>
      <c r="D5676" s="75">
        <v>1.4603174969999999</v>
      </c>
    </row>
    <row r="5677" spans="2:4" x14ac:dyDescent="0.3">
      <c r="B5677" s="75">
        <v>-0.43234726400000001</v>
      </c>
      <c r="C5677" s="75">
        <v>-2.5273676740000002</v>
      </c>
      <c r="D5677" s="75">
        <v>1.021777266</v>
      </c>
    </row>
    <row r="5678" spans="2:4" x14ac:dyDescent="0.3">
      <c r="B5678" s="75">
        <v>-0.78558331699999995</v>
      </c>
      <c r="C5678" s="75">
        <v>1.1295744569999999</v>
      </c>
      <c r="D5678" s="75">
        <v>2.0185893720000001</v>
      </c>
    </row>
    <row r="5679" spans="2:4" x14ac:dyDescent="0.3">
      <c r="B5679" s="75">
        <v>0.34464188800000001</v>
      </c>
      <c r="C5679" s="75">
        <v>1.963410058</v>
      </c>
      <c r="D5679" s="75">
        <v>0.37124129</v>
      </c>
    </row>
    <row r="5680" spans="2:4" x14ac:dyDescent="0.3">
      <c r="B5680" s="75">
        <v>-3.5625385719999998</v>
      </c>
      <c r="C5680" s="75">
        <v>-5.5528462120000004</v>
      </c>
      <c r="D5680" s="75">
        <v>0.35210359499999999</v>
      </c>
    </row>
    <row r="5681" spans="2:4" x14ac:dyDescent="0.3">
      <c r="B5681" s="75">
        <v>1.9553808429999999</v>
      </c>
      <c r="C5681" s="75">
        <v>1.6678681449999999</v>
      </c>
      <c r="D5681" s="75">
        <v>1.698549477</v>
      </c>
    </row>
    <row r="5682" spans="2:4" x14ac:dyDescent="0.3">
      <c r="B5682" s="75">
        <v>-0.48132582699999998</v>
      </c>
      <c r="C5682" s="75">
        <v>-6.3791225239999996</v>
      </c>
      <c r="D5682" s="75">
        <v>-5.4599702739999998</v>
      </c>
    </row>
    <row r="5683" spans="2:4" x14ac:dyDescent="0.3">
      <c r="B5683" s="75">
        <v>-0.72748355399999998</v>
      </c>
      <c r="C5683" s="75">
        <v>3.2275224429999998</v>
      </c>
      <c r="D5683" s="75">
        <v>2.9625844379999999</v>
      </c>
    </row>
    <row r="5684" spans="2:4" x14ac:dyDescent="0.3">
      <c r="B5684" s="75">
        <v>-2.5807090850000001</v>
      </c>
      <c r="C5684" s="75">
        <v>-5.3063892639999999</v>
      </c>
      <c r="D5684" s="75">
        <v>2.358614352</v>
      </c>
    </row>
    <row r="5685" spans="2:4" x14ac:dyDescent="0.3">
      <c r="B5685" s="75">
        <v>-1.1273997250000001</v>
      </c>
      <c r="C5685" s="75">
        <v>-0.19598247099999999</v>
      </c>
      <c r="D5685" s="75">
        <v>0.43886797599999999</v>
      </c>
    </row>
    <row r="5686" spans="2:4" x14ac:dyDescent="0.3">
      <c r="B5686" s="75">
        <v>-4.504827036</v>
      </c>
      <c r="C5686" s="75">
        <v>-1.514167754</v>
      </c>
      <c r="D5686" s="75">
        <v>4.2485691460000004</v>
      </c>
    </row>
    <row r="5687" spans="2:4" x14ac:dyDescent="0.3">
      <c r="B5687" s="75">
        <v>4.3790165280000002</v>
      </c>
      <c r="C5687" s="75">
        <v>2.1784244560000001</v>
      </c>
      <c r="D5687" s="75">
        <v>-2.5330397119999999</v>
      </c>
    </row>
    <row r="5688" spans="2:4" x14ac:dyDescent="0.3">
      <c r="B5688" s="75">
        <v>0.89820952499999995</v>
      </c>
      <c r="C5688" s="75">
        <v>-1.843432926</v>
      </c>
      <c r="D5688" s="75">
        <v>-0.59436248300000005</v>
      </c>
    </row>
    <row r="5689" spans="2:4" x14ac:dyDescent="0.3">
      <c r="B5689" s="75">
        <v>-1.8493898360000001</v>
      </c>
      <c r="C5689" s="75">
        <v>-1.5139452879999999</v>
      </c>
      <c r="D5689" s="75">
        <v>-4.0577877999999998E-2</v>
      </c>
    </row>
    <row r="5690" spans="2:4" x14ac:dyDescent="0.3">
      <c r="B5690" s="75">
        <v>0.59432448199999999</v>
      </c>
      <c r="C5690" s="75">
        <v>-4.1562819999999999E-3</v>
      </c>
      <c r="D5690" s="75">
        <v>3.8772498099999999</v>
      </c>
    </row>
    <row r="5691" spans="2:4" x14ac:dyDescent="0.3">
      <c r="B5691" s="75">
        <v>3.0421148640000002</v>
      </c>
      <c r="C5691" s="75">
        <v>4.0194159479999998</v>
      </c>
      <c r="D5691" s="75">
        <v>-1.674889184</v>
      </c>
    </row>
    <row r="5692" spans="2:4" x14ac:dyDescent="0.3">
      <c r="B5692" s="75">
        <v>-3.5791783420000001</v>
      </c>
      <c r="C5692" s="75">
        <v>-2.2898935680000001</v>
      </c>
      <c r="D5692" s="75">
        <v>1.011392675</v>
      </c>
    </row>
    <row r="5693" spans="2:4" x14ac:dyDescent="0.3">
      <c r="B5693" s="75">
        <v>5.8815269619999997</v>
      </c>
      <c r="C5693" s="75">
        <v>3.9732356219999998</v>
      </c>
      <c r="D5693" s="75">
        <v>-1.9258158990000001</v>
      </c>
    </row>
    <row r="5694" spans="2:4" x14ac:dyDescent="0.3">
      <c r="B5694" s="75">
        <v>1.483835765</v>
      </c>
      <c r="C5694" s="75">
        <v>3.375840153</v>
      </c>
      <c r="D5694" s="75">
        <v>-1.91769235</v>
      </c>
    </row>
    <row r="5695" spans="2:4" x14ac:dyDescent="0.3">
      <c r="B5695" s="75">
        <v>-4.127653445</v>
      </c>
      <c r="C5695" s="75">
        <v>-3.5935854589999998</v>
      </c>
      <c r="D5695" s="75">
        <v>2.9696206030000001</v>
      </c>
    </row>
    <row r="5696" spans="2:4" x14ac:dyDescent="0.3">
      <c r="B5696" s="75">
        <v>-0.423294479</v>
      </c>
      <c r="C5696" s="75">
        <v>-4.223829866</v>
      </c>
      <c r="D5696" s="75">
        <v>-2.4647609739999998</v>
      </c>
    </row>
    <row r="5697" spans="2:4" x14ac:dyDescent="0.3">
      <c r="B5697" s="75">
        <v>0.85505228700000002</v>
      </c>
      <c r="C5697" s="75">
        <v>0.63409308099999995</v>
      </c>
      <c r="D5697" s="75">
        <v>-1.4954372460000001</v>
      </c>
    </row>
    <row r="5698" spans="2:4" x14ac:dyDescent="0.3">
      <c r="B5698" s="75">
        <v>0.95311796900000001</v>
      </c>
      <c r="C5698" s="75">
        <v>0.62281856400000002</v>
      </c>
      <c r="D5698" s="75">
        <v>-2.6335652340000002</v>
      </c>
    </row>
    <row r="5699" spans="2:4" x14ac:dyDescent="0.3">
      <c r="B5699" s="75">
        <v>-0.14030837800000001</v>
      </c>
      <c r="C5699" s="75">
        <v>-1.5863715940000001</v>
      </c>
      <c r="D5699" s="75">
        <v>-1.673998587</v>
      </c>
    </row>
    <row r="5700" spans="2:4" x14ac:dyDescent="0.3">
      <c r="B5700" s="75">
        <v>2.0681511960000001</v>
      </c>
      <c r="C5700" s="75">
        <v>0.68922612100000002</v>
      </c>
      <c r="D5700" s="75">
        <v>-0.28611645099999999</v>
      </c>
    </row>
    <row r="5701" spans="2:4" x14ac:dyDescent="0.3">
      <c r="B5701" s="75">
        <v>1.6522173389999999</v>
      </c>
      <c r="C5701" s="75">
        <v>-2.9393305669999998</v>
      </c>
      <c r="D5701" s="75">
        <v>-2.8128628660000001</v>
      </c>
    </row>
    <row r="5702" spans="2:4" x14ac:dyDescent="0.3">
      <c r="B5702" s="75">
        <v>2.0055644450000001</v>
      </c>
      <c r="C5702" s="75">
        <v>2.7500733429999999</v>
      </c>
      <c r="D5702" s="75">
        <v>2.5517340810000002</v>
      </c>
    </row>
    <row r="5703" spans="2:4" x14ac:dyDescent="0.3">
      <c r="B5703" s="75">
        <v>-1.6045511480000001</v>
      </c>
      <c r="C5703" s="75">
        <v>-2.1325064519999999</v>
      </c>
      <c r="D5703" s="75">
        <v>1.608790495</v>
      </c>
    </row>
    <row r="5704" spans="2:4" x14ac:dyDescent="0.3">
      <c r="B5704" s="75">
        <v>-2.2276965639999999</v>
      </c>
      <c r="C5704" s="75">
        <v>2.171790326</v>
      </c>
      <c r="D5704" s="75">
        <v>2.934554034</v>
      </c>
    </row>
    <row r="5705" spans="2:4" x14ac:dyDescent="0.3">
      <c r="B5705" s="75">
        <v>-1.111732763</v>
      </c>
      <c r="C5705" s="75">
        <v>-3.9937892599999998</v>
      </c>
      <c r="D5705" s="75">
        <v>-0.92977772599999997</v>
      </c>
    </row>
    <row r="5706" spans="2:4" x14ac:dyDescent="0.3">
      <c r="B5706" s="75">
        <v>-0.31636389999999998</v>
      </c>
      <c r="C5706" s="75">
        <v>-1.7630884040000001</v>
      </c>
      <c r="D5706" s="75">
        <v>1.0906049330000001</v>
      </c>
    </row>
    <row r="5707" spans="2:4" x14ac:dyDescent="0.3">
      <c r="B5707" s="75">
        <v>-0.230895238</v>
      </c>
      <c r="C5707" s="75">
        <v>1.2639083019999999</v>
      </c>
      <c r="D5707" s="75">
        <v>2.3887942610000001</v>
      </c>
    </row>
    <row r="5708" spans="2:4" x14ac:dyDescent="0.3">
      <c r="B5708" s="75">
        <v>3.6345184650000002</v>
      </c>
      <c r="C5708" s="75">
        <v>0.87742647500000004</v>
      </c>
      <c r="D5708" s="75">
        <v>-4.0382836439999998</v>
      </c>
    </row>
    <row r="5709" spans="2:4" x14ac:dyDescent="0.3">
      <c r="B5709" s="75">
        <v>-2.8622927699999998</v>
      </c>
      <c r="C5709" s="75">
        <v>-1.4105834580000001</v>
      </c>
      <c r="D5709" s="75">
        <v>-0.58142903099999999</v>
      </c>
    </row>
    <row r="5710" spans="2:4" x14ac:dyDescent="0.3">
      <c r="B5710" s="75">
        <v>1.5589052649999999</v>
      </c>
      <c r="C5710" s="75">
        <v>2.9777132000000002</v>
      </c>
      <c r="D5710" s="75">
        <v>0.32950238199999998</v>
      </c>
    </row>
    <row r="5711" spans="2:4" x14ac:dyDescent="0.3">
      <c r="B5711" s="75">
        <v>-1.501692349</v>
      </c>
      <c r="C5711" s="75">
        <v>-0.54980135200000002</v>
      </c>
      <c r="D5711" s="75">
        <v>3.3546197000000002</v>
      </c>
    </row>
    <row r="5712" spans="2:4" x14ac:dyDescent="0.3">
      <c r="B5712" s="75">
        <v>-3.8799032999999997E-2</v>
      </c>
      <c r="C5712" s="75">
        <v>-0.56482882099999998</v>
      </c>
      <c r="D5712" s="75">
        <v>0.195186939</v>
      </c>
    </row>
    <row r="5713" spans="2:4" x14ac:dyDescent="0.3">
      <c r="B5713" s="75">
        <v>0.81161032300000002</v>
      </c>
      <c r="C5713" s="75">
        <v>-2.8214714160000001</v>
      </c>
      <c r="D5713" s="75">
        <v>-4.001860046</v>
      </c>
    </row>
    <row r="5714" spans="2:4" x14ac:dyDescent="0.3">
      <c r="B5714" s="75">
        <v>-3.252390203</v>
      </c>
      <c r="C5714" s="75">
        <v>-5.2255227199999998</v>
      </c>
      <c r="D5714" s="75">
        <v>0.18452363799999999</v>
      </c>
    </row>
    <row r="5715" spans="2:4" x14ac:dyDescent="0.3">
      <c r="B5715" s="75">
        <v>1.878691093</v>
      </c>
      <c r="C5715" s="75">
        <v>0.953545584</v>
      </c>
      <c r="D5715" s="75">
        <v>3.0288366920000001</v>
      </c>
    </row>
    <row r="5716" spans="2:4" x14ac:dyDescent="0.3">
      <c r="B5716" s="75">
        <v>3.684377462</v>
      </c>
      <c r="C5716" s="75">
        <v>1.870522317</v>
      </c>
      <c r="D5716" s="75">
        <v>-2.631305191</v>
      </c>
    </row>
    <row r="5717" spans="2:4" x14ac:dyDescent="0.3">
      <c r="B5717" s="75">
        <v>5.7528171950000004</v>
      </c>
      <c r="C5717" s="75">
        <v>3.5042008849999999</v>
      </c>
      <c r="D5717" s="75">
        <v>-4.6702726459999999</v>
      </c>
    </row>
    <row r="5718" spans="2:4" x14ac:dyDescent="0.3">
      <c r="B5718" s="75">
        <v>-0.94476227899999998</v>
      </c>
      <c r="C5718" s="75">
        <v>2.3313493420000002</v>
      </c>
      <c r="D5718" s="75">
        <v>2.3098237629999998</v>
      </c>
    </row>
    <row r="5719" spans="2:4" x14ac:dyDescent="0.3">
      <c r="B5719" s="75">
        <v>0.14305939200000001</v>
      </c>
      <c r="C5719" s="75">
        <v>1.0857237529999999</v>
      </c>
      <c r="D5719" s="75">
        <v>0.91405905200000004</v>
      </c>
    </row>
    <row r="5720" spans="2:4" x14ac:dyDescent="0.3">
      <c r="B5720" s="75">
        <v>-2.3565839120000001</v>
      </c>
      <c r="C5720" s="75">
        <v>-2.3624807579999998</v>
      </c>
      <c r="D5720" s="75">
        <v>-0.25276949199999998</v>
      </c>
    </row>
    <row r="5721" spans="2:4" x14ac:dyDescent="0.3">
      <c r="B5721" s="75">
        <v>-1.419663846</v>
      </c>
      <c r="C5721" s="75">
        <v>-1.5537530369999999</v>
      </c>
      <c r="D5721" s="75">
        <v>0.48420208300000001</v>
      </c>
    </row>
    <row r="5722" spans="2:4" x14ac:dyDescent="0.3">
      <c r="B5722" s="75">
        <v>0.60433264600000003</v>
      </c>
      <c r="C5722" s="75">
        <v>4.5545620859999998</v>
      </c>
      <c r="D5722" s="75">
        <v>2.0510795399999999</v>
      </c>
    </row>
    <row r="5723" spans="2:4" x14ac:dyDescent="0.3">
      <c r="B5723" s="75">
        <v>3.8637651910000002</v>
      </c>
      <c r="C5723" s="75">
        <v>1.8175424330000001</v>
      </c>
      <c r="D5723" s="75">
        <v>-3.0765469429999999</v>
      </c>
    </row>
    <row r="5724" spans="2:4" x14ac:dyDescent="0.3">
      <c r="B5724" s="75">
        <v>3.7952523629999999</v>
      </c>
      <c r="C5724" s="75">
        <v>-0.55189037299999999</v>
      </c>
      <c r="D5724" s="75">
        <v>-3.0130484790000001</v>
      </c>
    </row>
    <row r="5725" spans="2:4" x14ac:dyDescent="0.3">
      <c r="B5725" s="75">
        <v>-3.0969771000000001</v>
      </c>
      <c r="C5725" s="75">
        <v>-0.97607630199999995</v>
      </c>
      <c r="D5725" s="75">
        <v>2.5044296899999998</v>
      </c>
    </row>
    <row r="5726" spans="2:4" x14ac:dyDescent="0.3">
      <c r="B5726" s="75">
        <v>4.4875900409999998</v>
      </c>
      <c r="C5726" s="75">
        <v>2.0369495519999998</v>
      </c>
      <c r="D5726" s="75">
        <v>-2.9755623020000002</v>
      </c>
    </row>
    <row r="5727" spans="2:4" x14ac:dyDescent="0.3">
      <c r="B5727" s="75">
        <v>5.4618330620000002</v>
      </c>
      <c r="C5727" s="75">
        <v>2.6684819649999998</v>
      </c>
      <c r="D5727" s="75">
        <v>-3.2926025390000002</v>
      </c>
    </row>
    <row r="5728" spans="2:4" x14ac:dyDescent="0.3">
      <c r="B5728" s="75">
        <v>4.4936058179999998</v>
      </c>
      <c r="C5728" s="75">
        <v>-0.52320769600000006</v>
      </c>
      <c r="D5728" s="75">
        <v>-3.7201600379999999</v>
      </c>
    </row>
    <row r="5729" spans="2:4" x14ac:dyDescent="0.3">
      <c r="B5729" s="75">
        <v>4.0374356970000003</v>
      </c>
      <c r="C5729" s="75">
        <v>1.1413351430000001</v>
      </c>
      <c r="D5729" s="75">
        <v>-5.4745422589999997</v>
      </c>
    </row>
    <row r="5730" spans="2:4" x14ac:dyDescent="0.3">
      <c r="B5730" s="75">
        <v>0.686705393</v>
      </c>
      <c r="C5730" s="75">
        <v>1.191718847</v>
      </c>
      <c r="D5730" s="75">
        <v>-1.718118064</v>
      </c>
    </row>
    <row r="5731" spans="2:4" x14ac:dyDescent="0.3">
      <c r="B5731" s="75">
        <v>-0.56899728599999999</v>
      </c>
      <c r="C5731" s="75">
        <v>-2.7452605499999998</v>
      </c>
      <c r="D5731" s="75">
        <v>-2.8159543280000001</v>
      </c>
    </row>
    <row r="5732" spans="2:4" x14ac:dyDescent="0.3">
      <c r="B5732" s="75">
        <v>-0.283384203</v>
      </c>
      <c r="C5732" s="75">
        <v>0.33919957499999998</v>
      </c>
      <c r="D5732" s="75">
        <v>4.098402181</v>
      </c>
    </row>
    <row r="5733" spans="2:4" x14ac:dyDescent="0.3">
      <c r="B5733" s="75">
        <v>1.4696295699999999</v>
      </c>
      <c r="C5733" s="75">
        <v>0.13840765099999999</v>
      </c>
      <c r="D5733" s="75">
        <v>-3.3086992290000001</v>
      </c>
    </row>
    <row r="5734" spans="2:4" x14ac:dyDescent="0.3">
      <c r="B5734" s="75">
        <v>1.8678182430000001</v>
      </c>
      <c r="C5734" s="75">
        <v>4.3879863930000003</v>
      </c>
      <c r="D5734" s="75">
        <v>1.5760211150000001</v>
      </c>
    </row>
    <row r="5735" spans="2:4" x14ac:dyDescent="0.3">
      <c r="B5735" s="75">
        <v>2.341643135</v>
      </c>
      <c r="C5735" s="75">
        <v>4.3177051029999998</v>
      </c>
      <c r="D5735" s="75">
        <v>-3.3303565750000002</v>
      </c>
    </row>
    <row r="5736" spans="2:4" x14ac:dyDescent="0.3">
      <c r="B5736" s="75">
        <v>-0.89725297900000001</v>
      </c>
      <c r="C5736" s="75">
        <v>1.0105839169999999</v>
      </c>
      <c r="D5736" s="75">
        <v>1.2249054349999999</v>
      </c>
    </row>
    <row r="5737" spans="2:4" x14ac:dyDescent="0.3">
      <c r="B5737" s="75">
        <v>1.382548857</v>
      </c>
      <c r="C5737" s="75">
        <v>2.6512739010000002</v>
      </c>
      <c r="D5737" s="75">
        <v>1.905185895</v>
      </c>
    </row>
    <row r="5738" spans="2:4" x14ac:dyDescent="0.3">
      <c r="B5738" s="75">
        <v>-1.5876957190000001</v>
      </c>
      <c r="C5738" s="75">
        <v>-1.5590330379999999</v>
      </c>
      <c r="D5738" s="75">
        <v>4.1363577139999999</v>
      </c>
    </row>
    <row r="5739" spans="2:4" x14ac:dyDescent="0.3">
      <c r="B5739" s="75">
        <v>-3.0195806510000001</v>
      </c>
      <c r="C5739" s="75">
        <v>-3.8663606499999998</v>
      </c>
      <c r="D5739" s="75">
        <v>1.8183095060000001</v>
      </c>
    </row>
    <row r="5740" spans="2:4" x14ac:dyDescent="0.3">
      <c r="B5740" s="75">
        <v>0.27524281</v>
      </c>
      <c r="C5740" s="75">
        <v>-1.293407459</v>
      </c>
      <c r="D5740" s="75">
        <v>-0.846944751</v>
      </c>
    </row>
    <row r="5741" spans="2:4" x14ac:dyDescent="0.3">
      <c r="B5741" s="75">
        <v>-5.1159188359999996</v>
      </c>
      <c r="C5741" s="75">
        <v>-1.5930711829999999</v>
      </c>
      <c r="D5741" s="75">
        <v>4.0220935430000004</v>
      </c>
    </row>
    <row r="5742" spans="2:4" x14ac:dyDescent="0.3">
      <c r="B5742" s="75">
        <v>0.37839881600000003</v>
      </c>
      <c r="C5742" s="75">
        <v>2.507368531</v>
      </c>
      <c r="D5742" s="75">
        <v>0.302866986</v>
      </c>
    </row>
    <row r="5743" spans="2:4" x14ac:dyDescent="0.3">
      <c r="B5743" s="75">
        <v>2.645818615</v>
      </c>
      <c r="C5743" s="75">
        <v>3.04417129</v>
      </c>
      <c r="D5743" s="75">
        <v>-2.1042717799999999</v>
      </c>
    </row>
    <row r="5744" spans="2:4" x14ac:dyDescent="0.3">
      <c r="B5744" s="75">
        <v>-5.3586978E-2</v>
      </c>
      <c r="C5744" s="75">
        <v>-3.5383790500000001</v>
      </c>
      <c r="D5744" s="75">
        <v>-1.695205662</v>
      </c>
    </row>
    <row r="5745" spans="2:4" x14ac:dyDescent="0.3">
      <c r="B5745" s="75">
        <v>2.3503974599999999</v>
      </c>
      <c r="C5745" s="75">
        <v>-1.5060512999999999E-2</v>
      </c>
      <c r="D5745" s="75">
        <v>-1.766193125</v>
      </c>
    </row>
    <row r="5746" spans="2:4" x14ac:dyDescent="0.3">
      <c r="B5746" s="75">
        <v>-0.39601940800000002</v>
      </c>
      <c r="C5746" s="75">
        <v>1.1474752459999999</v>
      </c>
      <c r="D5746" s="75">
        <v>0.94990838300000002</v>
      </c>
    </row>
    <row r="5747" spans="2:4" x14ac:dyDescent="0.3">
      <c r="B5747" s="75">
        <v>-5.4491035390000002</v>
      </c>
      <c r="C5747" s="75">
        <v>-5.480222318</v>
      </c>
      <c r="D5747" s="75">
        <v>3.3965363009999998</v>
      </c>
    </row>
    <row r="5748" spans="2:4" x14ac:dyDescent="0.3">
      <c r="B5748" s="75">
        <v>-0.87303100899999997</v>
      </c>
      <c r="C5748" s="75">
        <v>-3.6131942619999999</v>
      </c>
      <c r="D5748" s="75">
        <v>-2.2085170019999998</v>
      </c>
    </row>
    <row r="5749" spans="2:4" x14ac:dyDescent="0.3">
      <c r="B5749" s="75">
        <v>-3.1899617039999999</v>
      </c>
      <c r="C5749" s="75">
        <v>-0.26071926600000001</v>
      </c>
      <c r="D5749" s="75">
        <v>6.7441071749999999</v>
      </c>
    </row>
    <row r="5750" spans="2:4" x14ac:dyDescent="0.3">
      <c r="B5750" s="75">
        <v>-7.4157025189999999</v>
      </c>
      <c r="C5750" s="75">
        <v>-3.7217693359999999</v>
      </c>
      <c r="D5750" s="75">
        <v>5.7360779710000003</v>
      </c>
    </row>
    <row r="5751" spans="2:4" x14ac:dyDescent="0.3">
      <c r="B5751" s="75">
        <v>-3.3508368819999999</v>
      </c>
      <c r="C5751" s="75">
        <v>-0.62929570999999995</v>
      </c>
      <c r="D5751" s="75">
        <v>4.1944219049999996</v>
      </c>
    </row>
    <row r="5752" spans="2:4" x14ac:dyDescent="0.3">
      <c r="B5752" s="75">
        <v>-1.928112788</v>
      </c>
      <c r="C5752" s="75">
        <v>-1.44407606</v>
      </c>
      <c r="D5752" s="75">
        <v>1.0108435650000001</v>
      </c>
    </row>
    <row r="5753" spans="2:4" x14ac:dyDescent="0.3">
      <c r="B5753" s="75">
        <v>4.7923129400000004</v>
      </c>
      <c r="C5753" s="75">
        <v>4.1287765670000001</v>
      </c>
      <c r="D5753" s="75">
        <v>-3.3237912559999998</v>
      </c>
    </row>
    <row r="5754" spans="2:4" x14ac:dyDescent="0.3">
      <c r="B5754" s="75">
        <v>0.144843166</v>
      </c>
      <c r="C5754" s="75">
        <v>1.1550887059999999</v>
      </c>
      <c r="D5754" s="75">
        <v>0.37084943500000001</v>
      </c>
    </row>
    <row r="5755" spans="2:4" x14ac:dyDescent="0.3">
      <c r="B5755" s="75">
        <v>0.52926471200000003</v>
      </c>
      <c r="C5755" s="75">
        <v>3.5435486319999998</v>
      </c>
      <c r="D5755" s="75">
        <v>0.750836587</v>
      </c>
    </row>
    <row r="5756" spans="2:4" x14ac:dyDescent="0.3">
      <c r="B5756" s="75">
        <v>-2.0801541609999998</v>
      </c>
      <c r="C5756" s="75">
        <v>0.277261859</v>
      </c>
      <c r="D5756" s="75">
        <v>7.1548406999999994E-2</v>
      </c>
    </row>
    <row r="5757" spans="2:4" x14ac:dyDescent="0.3">
      <c r="B5757" s="75">
        <v>1.0512933149999999</v>
      </c>
      <c r="C5757" s="75">
        <v>3.4185541650000002</v>
      </c>
      <c r="D5757" s="75">
        <v>2.071695708</v>
      </c>
    </row>
    <row r="5758" spans="2:4" x14ac:dyDescent="0.3">
      <c r="B5758" s="75">
        <v>3.58050479</v>
      </c>
      <c r="C5758" s="75">
        <v>5.7296467980000001</v>
      </c>
      <c r="D5758" s="75">
        <v>2.301937691</v>
      </c>
    </row>
    <row r="5759" spans="2:4" x14ac:dyDescent="0.3">
      <c r="B5759" s="75">
        <v>3.19829118</v>
      </c>
      <c r="C5759" s="75">
        <v>3.7636985260000002</v>
      </c>
      <c r="D5759" s="75">
        <v>2.5389096009999998</v>
      </c>
    </row>
    <row r="5760" spans="2:4" x14ac:dyDescent="0.3">
      <c r="B5760" s="75">
        <v>3.088304054</v>
      </c>
      <c r="C5760" s="75">
        <v>-0.43240685000000001</v>
      </c>
      <c r="D5760" s="75">
        <v>-3.6662821440000002</v>
      </c>
    </row>
    <row r="5761" spans="2:4" x14ac:dyDescent="0.3">
      <c r="B5761" s="75">
        <v>-0.25674429199999999</v>
      </c>
      <c r="C5761" s="75">
        <v>-1.400606349</v>
      </c>
      <c r="D5761" s="75">
        <v>-1.5145611059999999</v>
      </c>
    </row>
    <row r="5762" spans="2:4" x14ac:dyDescent="0.3">
      <c r="B5762" s="75">
        <v>-3.3027026610000001</v>
      </c>
      <c r="C5762" s="75">
        <v>-2.6603328080000002</v>
      </c>
      <c r="D5762" s="75">
        <v>2.277415784</v>
      </c>
    </row>
    <row r="5763" spans="2:4" x14ac:dyDescent="0.3">
      <c r="B5763" s="75">
        <v>-1.834304347</v>
      </c>
      <c r="C5763" s="75">
        <v>-0.77044550700000003</v>
      </c>
      <c r="D5763" s="75">
        <v>-0.14941500899999999</v>
      </c>
    </row>
    <row r="5764" spans="2:4" x14ac:dyDescent="0.3">
      <c r="B5764" s="75">
        <v>-2.0327193029999999</v>
      </c>
      <c r="C5764" s="75">
        <v>1.6004747E-2</v>
      </c>
      <c r="D5764" s="75">
        <v>-2.6879777690000002</v>
      </c>
    </row>
    <row r="5765" spans="2:4" x14ac:dyDescent="0.3">
      <c r="B5765" s="75">
        <v>1.7370285679999999</v>
      </c>
      <c r="C5765" s="75">
        <v>1.291734798</v>
      </c>
      <c r="D5765" s="75">
        <v>-1.1429551200000001</v>
      </c>
    </row>
    <row r="5766" spans="2:4" x14ac:dyDescent="0.3">
      <c r="B5766" s="75">
        <v>-1.5735159270000001</v>
      </c>
      <c r="C5766" s="75">
        <v>-7.8264221999999994E-2</v>
      </c>
      <c r="D5766" s="75">
        <v>2.1019838700000002</v>
      </c>
    </row>
    <row r="5767" spans="2:4" x14ac:dyDescent="0.3">
      <c r="B5767" s="75">
        <v>-3.2554636640000001</v>
      </c>
      <c r="C5767" s="75">
        <v>-3.1854461289999998</v>
      </c>
      <c r="D5767" s="75">
        <v>-1.881066262</v>
      </c>
    </row>
    <row r="5768" spans="2:4" x14ac:dyDescent="0.3">
      <c r="B5768" s="75">
        <v>4.509721667</v>
      </c>
      <c r="C5768" s="75">
        <v>0.64725688699999995</v>
      </c>
      <c r="D5768" s="75">
        <v>-3.6092132139999999</v>
      </c>
    </row>
    <row r="5769" spans="2:4" x14ac:dyDescent="0.3">
      <c r="B5769" s="75">
        <v>2.3872293729999998</v>
      </c>
      <c r="C5769" s="75">
        <v>-1.5647892569999999</v>
      </c>
      <c r="D5769" s="75">
        <v>-7.2041551180000001</v>
      </c>
    </row>
    <row r="5770" spans="2:4" x14ac:dyDescent="0.3">
      <c r="B5770" s="75">
        <v>-4.5267760859999999</v>
      </c>
      <c r="C5770" s="75">
        <v>-4.7250569000000002</v>
      </c>
      <c r="D5770" s="75">
        <v>0.77046379899999995</v>
      </c>
    </row>
    <row r="5771" spans="2:4" x14ac:dyDescent="0.3">
      <c r="B5771" s="75">
        <v>-2.0268799839999998</v>
      </c>
      <c r="C5771" s="75">
        <v>-0.73433895800000004</v>
      </c>
      <c r="D5771" s="75">
        <v>2.8026776870000001</v>
      </c>
    </row>
    <row r="5772" spans="2:4" x14ac:dyDescent="0.3">
      <c r="B5772" s="75">
        <v>1.1679565380000001</v>
      </c>
      <c r="C5772" s="75">
        <v>3.3837914699999998</v>
      </c>
      <c r="D5772" s="75">
        <v>1.386186025</v>
      </c>
    </row>
    <row r="5773" spans="2:4" x14ac:dyDescent="0.3">
      <c r="B5773" s="75">
        <v>2.0372413999999998E-2</v>
      </c>
      <c r="C5773" s="75">
        <v>1.693862926</v>
      </c>
      <c r="D5773" s="75">
        <v>-1.2495451230000001</v>
      </c>
    </row>
    <row r="5774" spans="2:4" x14ac:dyDescent="0.3">
      <c r="B5774" s="75">
        <v>0.50721073500000002</v>
      </c>
      <c r="C5774" s="75">
        <v>0.71856404399999996</v>
      </c>
      <c r="D5774" s="75">
        <v>3.1518472740000001</v>
      </c>
    </row>
    <row r="5775" spans="2:4" x14ac:dyDescent="0.3">
      <c r="B5775" s="75">
        <v>-0.16539288599999999</v>
      </c>
      <c r="C5775" s="75">
        <v>1.7458723789999999</v>
      </c>
      <c r="D5775" s="75">
        <v>0.63056124700000005</v>
      </c>
    </row>
    <row r="5776" spans="2:4" x14ac:dyDescent="0.3">
      <c r="B5776" s="75">
        <v>-2.435380748</v>
      </c>
      <c r="C5776" s="75">
        <v>1.923472045</v>
      </c>
      <c r="D5776" s="75">
        <v>0.708273826</v>
      </c>
    </row>
    <row r="5777" spans="2:4" x14ac:dyDescent="0.3">
      <c r="B5777" s="75">
        <v>3.5375688470000002</v>
      </c>
      <c r="C5777" s="75">
        <v>1.6260274079999999</v>
      </c>
      <c r="D5777" s="75">
        <v>-2.7677804840000002</v>
      </c>
    </row>
    <row r="5778" spans="2:4" x14ac:dyDescent="0.3">
      <c r="B5778" s="75">
        <v>-2.5680733550000001</v>
      </c>
      <c r="C5778" s="75">
        <v>2.1065476159999998</v>
      </c>
      <c r="D5778" s="75">
        <v>3.5416874420000002</v>
      </c>
    </row>
    <row r="5779" spans="2:4" x14ac:dyDescent="0.3">
      <c r="B5779" s="75">
        <v>-2.9425434450000001</v>
      </c>
      <c r="C5779" s="75">
        <v>1.986446326</v>
      </c>
      <c r="D5779" s="75">
        <v>3.3580618599999998</v>
      </c>
    </row>
    <row r="5780" spans="2:4" x14ac:dyDescent="0.3">
      <c r="B5780" s="75">
        <v>-3.1387783869999999</v>
      </c>
      <c r="C5780" s="75">
        <v>3.0760402199999999</v>
      </c>
      <c r="D5780" s="75">
        <v>6.3989698920000002</v>
      </c>
    </row>
    <row r="5781" spans="2:4" x14ac:dyDescent="0.3">
      <c r="B5781" s="75">
        <v>0.102493401</v>
      </c>
      <c r="C5781" s="75">
        <v>-1.704358475</v>
      </c>
      <c r="D5781" s="75">
        <v>-1.1042237660000001</v>
      </c>
    </row>
    <row r="5782" spans="2:4" x14ac:dyDescent="0.3">
      <c r="B5782" s="75">
        <v>6.1304212890000001</v>
      </c>
      <c r="C5782" s="75">
        <v>2.8485529650000001</v>
      </c>
      <c r="D5782" s="75">
        <v>-1.964330015</v>
      </c>
    </row>
    <row r="5783" spans="2:4" x14ac:dyDescent="0.3">
      <c r="B5783" s="75">
        <v>4.8852090659999998</v>
      </c>
      <c r="C5783" s="75">
        <v>2.2933692699999999</v>
      </c>
      <c r="D5783" s="75">
        <v>-3.884580004</v>
      </c>
    </row>
    <row r="5784" spans="2:4" x14ac:dyDescent="0.3">
      <c r="B5784" s="75">
        <v>-3.549895238</v>
      </c>
      <c r="C5784" s="75">
        <v>0.54635685300000003</v>
      </c>
      <c r="D5784" s="75">
        <v>3.8938339900000001</v>
      </c>
    </row>
    <row r="5785" spans="2:4" x14ac:dyDescent="0.3">
      <c r="B5785" s="75">
        <v>-1.0060440289999999</v>
      </c>
      <c r="C5785" s="75">
        <v>0.77606137399999997</v>
      </c>
      <c r="D5785" s="75">
        <v>-1.259941204</v>
      </c>
    </row>
    <row r="5786" spans="2:4" x14ac:dyDescent="0.3">
      <c r="B5786" s="75">
        <v>-2.7379062379999999</v>
      </c>
      <c r="C5786" s="75">
        <v>1.448156094</v>
      </c>
      <c r="D5786" s="75">
        <v>6.3585528269999996</v>
      </c>
    </row>
    <row r="5787" spans="2:4" x14ac:dyDescent="0.3">
      <c r="B5787" s="75">
        <v>0.47652101000000002</v>
      </c>
      <c r="C5787" s="75">
        <v>-1.493602694</v>
      </c>
      <c r="D5787" s="75">
        <v>-1.1760393549999999</v>
      </c>
    </row>
    <row r="5788" spans="2:4" x14ac:dyDescent="0.3">
      <c r="B5788" s="75">
        <v>2.0084773010000001</v>
      </c>
      <c r="C5788" s="75">
        <v>1.2536441060000001</v>
      </c>
      <c r="D5788" s="75">
        <v>-1.6836614860000001</v>
      </c>
    </row>
    <row r="5789" spans="2:4" x14ac:dyDescent="0.3">
      <c r="B5789" s="75">
        <v>1.222446707</v>
      </c>
      <c r="C5789" s="75">
        <v>-0.50002744099999996</v>
      </c>
      <c r="D5789" s="75">
        <v>-1.606057487</v>
      </c>
    </row>
    <row r="5790" spans="2:4" x14ac:dyDescent="0.3">
      <c r="B5790" s="75">
        <v>-1.5704724960000001</v>
      </c>
      <c r="C5790" s="75">
        <v>0.42928307999999998</v>
      </c>
      <c r="D5790" s="75">
        <v>0.33269923200000001</v>
      </c>
    </row>
    <row r="5791" spans="2:4" x14ac:dyDescent="0.3">
      <c r="B5791" s="75">
        <v>-0.18609351199999999</v>
      </c>
      <c r="C5791" s="75">
        <v>-1.8003591109999999</v>
      </c>
      <c r="D5791" s="75">
        <v>0.31226958300000002</v>
      </c>
    </row>
    <row r="5792" spans="2:4" x14ac:dyDescent="0.3">
      <c r="B5792" s="75">
        <v>4.8802449299999999</v>
      </c>
      <c r="C5792" s="75">
        <v>1.173513027</v>
      </c>
      <c r="D5792" s="75">
        <v>-3.0978852809999999</v>
      </c>
    </row>
    <row r="5793" spans="2:4" x14ac:dyDescent="0.3">
      <c r="B5793" s="75">
        <v>1.8750464000000001E-2</v>
      </c>
      <c r="C5793" s="75">
        <v>0.86691674699999999</v>
      </c>
      <c r="D5793" s="75">
        <v>0.66952146400000001</v>
      </c>
    </row>
    <row r="5794" spans="2:4" x14ac:dyDescent="0.3">
      <c r="B5794" s="75">
        <v>2.6714636289999998</v>
      </c>
      <c r="C5794" s="75">
        <v>-1.463795916</v>
      </c>
      <c r="D5794" s="75">
        <v>-2.6425940020000001</v>
      </c>
    </row>
    <row r="5795" spans="2:4" x14ac:dyDescent="0.3">
      <c r="B5795" s="75">
        <v>-1.1979376260000001</v>
      </c>
      <c r="C5795" s="75">
        <v>-1.9394056260000001</v>
      </c>
      <c r="D5795" s="75">
        <v>-0.46022369000000002</v>
      </c>
    </row>
    <row r="5796" spans="2:4" x14ac:dyDescent="0.3">
      <c r="B5796" s="75">
        <v>-0.26143732400000003</v>
      </c>
      <c r="C5796" s="75">
        <v>-4.4067825699999998</v>
      </c>
      <c r="D5796" s="75">
        <v>-1.656407468</v>
      </c>
    </row>
    <row r="5797" spans="2:4" x14ac:dyDescent="0.3">
      <c r="B5797" s="75">
        <v>1.1160794700000001</v>
      </c>
      <c r="C5797" s="75">
        <v>-0.16316048499999999</v>
      </c>
      <c r="D5797" s="75">
        <v>-1.7698826459999999</v>
      </c>
    </row>
    <row r="5798" spans="2:4" x14ac:dyDescent="0.3">
      <c r="B5798" s="75">
        <v>1.1444003810000001</v>
      </c>
      <c r="C5798" s="75">
        <v>-1.75538328</v>
      </c>
      <c r="D5798" s="75">
        <v>-1.333184634</v>
      </c>
    </row>
    <row r="5799" spans="2:4" x14ac:dyDescent="0.3">
      <c r="B5799" s="75">
        <v>2.5731209100000001</v>
      </c>
      <c r="C5799" s="75">
        <v>-0.76644884400000002</v>
      </c>
      <c r="D5799" s="75">
        <v>-5.0769879419999997</v>
      </c>
    </row>
    <row r="5800" spans="2:4" x14ac:dyDescent="0.3">
      <c r="B5800" s="75">
        <v>-2.1747934689999999</v>
      </c>
      <c r="C5800" s="75">
        <v>1.1374452180000001</v>
      </c>
      <c r="D5800" s="75">
        <v>3.8775368000000001</v>
      </c>
    </row>
    <row r="5801" spans="2:4" x14ac:dyDescent="0.3">
      <c r="B5801" s="75">
        <v>-1.7083870379999999</v>
      </c>
      <c r="C5801" s="75">
        <v>0.45731633900000002</v>
      </c>
      <c r="D5801" s="75">
        <v>0.61423947599999995</v>
      </c>
    </row>
    <row r="5802" spans="2:4" x14ac:dyDescent="0.3">
      <c r="B5802" s="75">
        <v>-3.4276362680000001</v>
      </c>
      <c r="C5802" s="75">
        <v>-2.7972054320000002</v>
      </c>
      <c r="D5802" s="75">
        <v>3.1772331380000001</v>
      </c>
    </row>
    <row r="5803" spans="2:4" x14ac:dyDescent="0.3">
      <c r="B5803" s="75">
        <v>4.32665539</v>
      </c>
      <c r="C5803" s="75">
        <v>4.988994548</v>
      </c>
      <c r="D5803" s="75">
        <v>0.29918574399999998</v>
      </c>
    </row>
    <row r="5804" spans="2:4" x14ac:dyDescent="0.3">
      <c r="B5804" s="75">
        <v>-0.63304355300000004</v>
      </c>
      <c r="C5804" s="75">
        <v>1.6367426329999999</v>
      </c>
      <c r="D5804" s="75">
        <v>3.1959483959999999</v>
      </c>
    </row>
    <row r="5805" spans="2:4" x14ac:dyDescent="0.3">
      <c r="B5805" s="75">
        <v>-1.246794025</v>
      </c>
      <c r="C5805" s="75">
        <v>1.0146528020000001</v>
      </c>
      <c r="D5805" s="75">
        <v>2.333723869</v>
      </c>
    </row>
    <row r="5806" spans="2:4" x14ac:dyDescent="0.3">
      <c r="B5806" s="75">
        <v>-1.560648525</v>
      </c>
      <c r="C5806" s="75">
        <v>0.24186213300000001</v>
      </c>
      <c r="D5806" s="75">
        <v>2.1978193140000002</v>
      </c>
    </row>
    <row r="5807" spans="2:4" x14ac:dyDescent="0.3">
      <c r="B5807" s="75">
        <v>-4.3910334080000002</v>
      </c>
      <c r="C5807" s="75">
        <v>-0.743707173</v>
      </c>
      <c r="D5807" s="75">
        <v>8.3124139999999999E-2</v>
      </c>
    </row>
    <row r="5808" spans="2:4" x14ac:dyDescent="0.3">
      <c r="B5808" s="75">
        <v>0.657726217</v>
      </c>
      <c r="C5808" s="75">
        <v>-1.179678907</v>
      </c>
      <c r="D5808" s="75">
        <v>-0.42709054699999999</v>
      </c>
    </row>
    <row r="5809" spans="2:4" x14ac:dyDescent="0.3">
      <c r="B5809" s="75">
        <v>0.65339504100000001</v>
      </c>
      <c r="C5809" s="75">
        <v>-4.115136466</v>
      </c>
      <c r="D5809" s="75">
        <v>-1.6322078630000001</v>
      </c>
    </row>
    <row r="5810" spans="2:4" x14ac:dyDescent="0.3">
      <c r="B5810" s="75">
        <v>8.0472981319999999</v>
      </c>
      <c r="C5810" s="75">
        <v>6.1406710149999997</v>
      </c>
      <c r="D5810" s="75">
        <v>-3.3827287309999998</v>
      </c>
    </row>
    <row r="5811" spans="2:4" x14ac:dyDescent="0.3">
      <c r="B5811" s="75">
        <v>0.41944756999999999</v>
      </c>
      <c r="C5811" s="75">
        <v>-1.8383409660000001</v>
      </c>
      <c r="D5811" s="75">
        <v>-2.8937674489999998</v>
      </c>
    </row>
    <row r="5812" spans="2:4" x14ac:dyDescent="0.3">
      <c r="B5812" s="75">
        <v>-3.8944372</v>
      </c>
      <c r="C5812" s="75">
        <v>-0.53988081799999998</v>
      </c>
      <c r="D5812" s="75">
        <v>4.275843354</v>
      </c>
    </row>
    <row r="5813" spans="2:4" x14ac:dyDescent="0.3">
      <c r="B5813" s="75">
        <v>3.2126782810000001</v>
      </c>
      <c r="C5813" s="75">
        <v>-0.76477037400000003</v>
      </c>
      <c r="D5813" s="75">
        <v>-2.371243867</v>
      </c>
    </row>
    <row r="5814" spans="2:4" x14ac:dyDescent="0.3">
      <c r="B5814" s="75">
        <v>-4.0088065510000002</v>
      </c>
      <c r="C5814" s="75">
        <v>-1.6104038810000001</v>
      </c>
      <c r="D5814" s="75">
        <v>1.047033745</v>
      </c>
    </row>
    <row r="5815" spans="2:4" x14ac:dyDescent="0.3">
      <c r="B5815" s="75">
        <v>-2.883327967</v>
      </c>
      <c r="C5815" s="75">
        <v>-0.78295761799999997</v>
      </c>
      <c r="D5815" s="75">
        <v>1.3984722460000001</v>
      </c>
    </row>
    <row r="5816" spans="2:4" x14ac:dyDescent="0.3">
      <c r="B5816" s="75">
        <v>-3.350465228</v>
      </c>
      <c r="C5816" s="75">
        <v>-3.3953585949999998</v>
      </c>
      <c r="D5816" s="75">
        <v>-0.69470368100000002</v>
      </c>
    </row>
    <row r="5817" spans="2:4" x14ac:dyDescent="0.3">
      <c r="B5817" s="75">
        <v>-5.5743398999999999E-2</v>
      </c>
      <c r="C5817" s="75">
        <v>1.626048218</v>
      </c>
      <c r="D5817" s="75">
        <v>-1.450214519</v>
      </c>
    </row>
    <row r="5818" spans="2:4" x14ac:dyDescent="0.3">
      <c r="B5818" s="75">
        <v>-3.4352601979999999</v>
      </c>
      <c r="C5818" s="75">
        <v>-2.0766909870000001</v>
      </c>
      <c r="D5818" s="75">
        <v>2.3610958989999999</v>
      </c>
    </row>
    <row r="5819" spans="2:4" x14ac:dyDescent="0.3">
      <c r="B5819" s="75">
        <v>0.46893832600000002</v>
      </c>
      <c r="C5819" s="75">
        <v>1.617906743</v>
      </c>
      <c r="D5819" s="75">
        <v>0.45892619800000001</v>
      </c>
    </row>
    <row r="5820" spans="2:4" x14ac:dyDescent="0.3">
      <c r="B5820" s="75">
        <v>1.3667860869999999</v>
      </c>
      <c r="C5820" s="75">
        <v>1.8942670779999999</v>
      </c>
      <c r="D5820" s="75">
        <v>-0.65291579499999997</v>
      </c>
    </row>
    <row r="5821" spans="2:4" x14ac:dyDescent="0.3">
      <c r="B5821" s="75">
        <v>-0.52417590000000003</v>
      </c>
      <c r="C5821" s="75">
        <v>-0.48483536300000002</v>
      </c>
      <c r="D5821" s="75">
        <v>-5.9175373000000003E-2</v>
      </c>
    </row>
    <row r="5822" spans="2:4" x14ac:dyDescent="0.3">
      <c r="B5822" s="75">
        <v>-0.31866313699999999</v>
      </c>
      <c r="C5822" s="75">
        <v>8.7874119000000001E-2</v>
      </c>
      <c r="D5822" s="75">
        <v>1.342373281</v>
      </c>
    </row>
    <row r="5823" spans="2:4" x14ac:dyDescent="0.3">
      <c r="B5823" s="75">
        <v>-6.0268850240000003</v>
      </c>
      <c r="C5823" s="75">
        <v>-2.398148645</v>
      </c>
      <c r="D5823" s="75">
        <v>2.788069616</v>
      </c>
    </row>
    <row r="5824" spans="2:4" x14ac:dyDescent="0.3">
      <c r="B5824" s="75">
        <v>0.282835903</v>
      </c>
      <c r="C5824" s="75">
        <v>1.0961592060000001</v>
      </c>
      <c r="D5824" s="75">
        <v>-1.688766947</v>
      </c>
    </row>
    <row r="5825" spans="2:4" x14ac:dyDescent="0.3">
      <c r="B5825" s="75">
        <v>-6.1787842919999996</v>
      </c>
      <c r="C5825" s="75">
        <v>-4.6069454360000002</v>
      </c>
      <c r="D5825" s="75">
        <v>5.5718386679999998</v>
      </c>
    </row>
    <row r="5826" spans="2:4" x14ac:dyDescent="0.3">
      <c r="B5826" s="75">
        <v>2.656648299</v>
      </c>
      <c r="C5826" s="75">
        <v>3.9382650259999998</v>
      </c>
      <c r="D5826" s="75">
        <v>-1.5518098570000001</v>
      </c>
    </row>
    <row r="5827" spans="2:4" x14ac:dyDescent="0.3">
      <c r="B5827" s="75">
        <v>-5.7719833610000002</v>
      </c>
      <c r="C5827" s="75">
        <v>-4.4612353310000001</v>
      </c>
      <c r="D5827" s="75">
        <v>2.4516194790000001</v>
      </c>
    </row>
    <row r="5828" spans="2:4" x14ac:dyDescent="0.3">
      <c r="B5828" s="75">
        <v>2.0476133249999999</v>
      </c>
      <c r="C5828" s="75">
        <v>-0.65237908300000003</v>
      </c>
      <c r="D5828" s="75">
        <v>-1.619351816</v>
      </c>
    </row>
    <row r="5829" spans="2:4" x14ac:dyDescent="0.3">
      <c r="B5829" s="75">
        <v>1.098053822</v>
      </c>
      <c r="C5829" s="75">
        <v>0.46241703000000001</v>
      </c>
      <c r="D5829" s="75">
        <v>0.126466784</v>
      </c>
    </row>
    <row r="5830" spans="2:4" x14ac:dyDescent="0.3">
      <c r="B5830" s="75">
        <v>0.40969640899999998</v>
      </c>
      <c r="C5830" s="75">
        <v>-1.273892043</v>
      </c>
      <c r="D5830" s="75">
        <v>-1.289893975</v>
      </c>
    </row>
    <row r="5831" spans="2:4" x14ac:dyDescent="0.3">
      <c r="B5831" s="75">
        <v>1.0685409960000001</v>
      </c>
      <c r="C5831" s="75">
        <v>0.75255028700000004</v>
      </c>
      <c r="D5831" s="75">
        <v>-1.089297701</v>
      </c>
    </row>
    <row r="5832" spans="2:4" x14ac:dyDescent="0.3">
      <c r="B5832" s="75">
        <v>4.3349010970000004</v>
      </c>
      <c r="C5832" s="75">
        <v>4.4184101069999997</v>
      </c>
      <c r="D5832" s="75">
        <v>0.99071291800000005</v>
      </c>
    </row>
    <row r="5833" spans="2:4" x14ac:dyDescent="0.3">
      <c r="B5833" s="75">
        <v>2.7411545249999998</v>
      </c>
      <c r="C5833" s="75">
        <v>1.579683661</v>
      </c>
      <c r="D5833" s="75">
        <v>-0.37044243999999998</v>
      </c>
    </row>
    <row r="5834" spans="2:4" x14ac:dyDescent="0.3">
      <c r="B5834" s="75">
        <v>-3.6414742250000001</v>
      </c>
      <c r="C5834" s="75">
        <v>-3.227552196</v>
      </c>
      <c r="D5834" s="75">
        <v>0.51659839699999999</v>
      </c>
    </row>
    <row r="5835" spans="2:4" x14ac:dyDescent="0.3">
      <c r="B5835" s="75">
        <v>-1.9544650050000001</v>
      </c>
      <c r="C5835" s="75">
        <v>2.1759454000000001E-2</v>
      </c>
      <c r="D5835" s="75">
        <v>2.452070693</v>
      </c>
    </row>
    <row r="5836" spans="2:4" x14ac:dyDescent="0.3">
      <c r="B5836" s="75">
        <v>-1.938565144</v>
      </c>
      <c r="C5836" s="75">
        <v>-3.64725557</v>
      </c>
      <c r="D5836" s="75">
        <v>0.56925327000000003</v>
      </c>
    </row>
    <row r="5837" spans="2:4" x14ac:dyDescent="0.3">
      <c r="B5837" s="75">
        <v>6.0400255810000001</v>
      </c>
      <c r="C5837" s="75">
        <v>1.8500060469999999</v>
      </c>
      <c r="D5837" s="75">
        <v>-5.5828701260000004</v>
      </c>
    </row>
    <row r="5838" spans="2:4" x14ac:dyDescent="0.3">
      <c r="B5838" s="75">
        <v>1.624492469</v>
      </c>
      <c r="C5838" s="75">
        <v>0.50375678099999999</v>
      </c>
      <c r="D5838" s="75">
        <v>-0.28964811800000001</v>
      </c>
    </row>
    <row r="5839" spans="2:4" x14ac:dyDescent="0.3">
      <c r="B5839" s="75">
        <v>4.4904001850000004</v>
      </c>
      <c r="C5839" s="75">
        <v>1.6025952320000001</v>
      </c>
      <c r="D5839" s="75">
        <v>-5.3912829039999997</v>
      </c>
    </row>
    <row r="5840" spans="2:4" x14ac:dyDescent="0.3">
      <c r="B5840" s="75">
        <v>-4.3597151370000002</v>
      </c>
      <c r="C5840" s="75">
        <v>-2.0312282860000002</v>
      </c>
      <c r="D5840" s="75">
        <v>1.764430752</v>
      </c>
    </row>
    <row r="5841" spans="2:4" x14ac:dyDescent="0.3">
      <c r="B5841" s="75">
        <v>3.3359238229999999</v>
      </c>
      <c r="C5841" s="75">
        <v>1.96334461</v>
      </c>
      <c r="D5841" s="75">
        <v>-1.6685273780000001</v>
      </c>
    </row>
    <row r="5842" spans="2:4" x14ac:dyDescent="0.3">
      <c r="B5842" s="75">
        <v>-0.34453165899999999</v>
      </c>
      <c r="C5842" s="75">
        <v>-0.51402074099999995</v>
      </c>
      <c r="D5842" s="75">
        <v>0.29199667099999999</v>
      </c>
    </row>
    <row r="5843" spans="2:4" x14ac:dyDescent="0.3">
      <c r="B5843" s="75">
        <v>4.0381667290000003</v>
      </c>
      <c r="C5843" s="75">
        <v>1.8867761949999999</v>
      </c>
      <c r="D5843" s="75">
        <v>-1.3205935E-2</v>
      </c>
    </row>
    <row r="5844" spans="2:4" x14ac:dyDescent="0.3">
      <c r="B5844" s="75">
        <v>-1.0533789E-2</v>
      </c>
      <c r="C5844" s="75">
        <v>0.106399678</v>
      </c>
      <c r="D5844" s="75">
        <v>-1.7690583900000001</v>
      </c>
    </row>
    <row r="5845" spans="2:4" x14ac:dyDescent="0.3">
      <c r="B5845" s="75">
        <v>4.1615588370000003</v>
      </c>
      <c r="C5845" s="75">
        <v>0.97027290099999997</v>
      </c>
      <c r="D5845" s="75">
        <v>-3.9527445829999999</v>
      </c>
    </row>
    <row r="5846" spans="2:4" x14ac:dyDescent="0.3">
      <c r="B5846" s="75">
        <v>2.7713148859999999</v>
      </c>
      <c r="C5846" s="75">
        <v>2.83252865</v>
      </c>
      <c r="D5846" s="75">
        <v>-3.8937310350000001</v>
      </c>
    </row>
    <row r="5847" spans="2:4" x14ac:dyDescent="0.3">
      <c r="B5847" s="75">
        <v>1.465172148</v>
      </c>
      <c r="C5847" s="75">
        <v>1.782333588</v>
      </c>
      <c r="D5847" s="75">
        <v>-2.7514823709999998</v>
      </c>
    </row>
    <row r="5848" spans="2:4" x14ac:dyDescent="0.3">
      <c r="B5848" s="75">
        <v>0.67891350399999995</v>
      </c>
      <c r="C5848" s="75">
        <v>2.530323503</v>
      </c>
      <c r="D5848" s="75">
        <v>0.102713476</v>
      </c>
    </row>
    <row r="5849" spans="2:4" x14ac:dyDescent="0.3">
      <c r="B5849" s="75">
        <v>1.8247423250000001</v>
      </c>
      <c r="C5849" s="75">
        <v>-0.136963</v>
      </c>
      <c r="D5849" s="75">
        <v>-1.0045609099999999</v>
      </c>
    </row>
    <row r="5850" spans="2:4" x14ac:dyDescent="0.3">
      <c r="B5850" s="75">
        <v>-0.87489802400000005</v>
      </c>
      <c r="C5850" s="75">
        <v>1.7078143560000001</v>
      </c>
      <c r="D5850" s="75">
        <v>2.2645415280000001</v>
      </c>
    </row>
    <row r="5851" spans="2:4" x14ac:dyDescent="0.3">
      <c r="B5851" s="75">
        <v>-5.8048574090000002</v>
      </c>
      <c r="C5851" s="75">
        <v>-1.9206364499999999</v>
      </c>
      <c r="D5851" s="75">
        <v>5.687394351</v>
      </c>
    </row>
    <row r="5852" spans="2:4" x14ac:dyDescent="0.3">
      <c r="B5852" s="75">
        <v>-1.4998807489999999</v>
      </c>
      <c r="C5852" s="75">
        <v>0.82970419399999995</v>
      </c>
      <c r="D5852" s="75">
        <v>3.578008493</v>
      </c>
    </row>
    <row r="5853" spans="2:4" x14ac:dyDescent="0.3">
      <c r="B5853" s="75">
        <v>4.2548240709999998</v>
      </c>
      <c r="C5853" s="75">
        <v>4.7853064109999996</v>
      </c>
      <c r="D5853" s="75">
        <v>2.4380672520000002</v>
      </c>
    </row>
    <row r="5854" spans="2:4" x14ac:dyDescent="0.3">
      <c r="B5854" s="75">
        <v>-0.73062768499999997</v>
      </c>
      <c r="C5854" s="75">
        <v>-2.6784997700000002</v>
      </c>
      <c r="D5854" s="75">
        <v>2.0074014099999999</v>
      </c>
    </row>
    <row r="5855" spans="2:4" x14ac:dyDescent="0.3">
      <c r="B5855" s="75">
        <v>-0.18829973799999999</v>
      </c>
      <c r="C5855" s="75">
        <v>-2.2133865660000001</v>
      </c>
      <c r="D5855" s="75">
        <v>-2.8865203570000002</v>
      </c>
    </row>
    <row r="5856" spans="2:4" x14ac:dyDescent="0.3">
      <c r="B5856" s="75">
        <v>1.1179819129999999</v>
      </c>
      <c r="C5856" s="75">
        <v>-2.0368866630000002</v>
      </c>
      <c r="D5856" s="75">
        <v>-1.2962913149999999</v>
      </c>
    </row>
    <row r="5857" spans="2:4" x14ac:dyDescent="0.3">
      <c r="B5857" s="75">
        <v>-0.69644515200000001</v>
      </c>
      <c r="C5857" s="75">
        <v>-2.557079001</v>
      </c>
      <c r="D5857" s="75">
        <v>2.6739351739999999</v>
      </c>
    </row>
    <row r="5858" spans="2:4" x14ac:dyDescent="0.3">
      <c r="B5858" s="75">
        <v>5.2167818879999999</v>
      </c>
      <c r="C5858" s="75">
        <v>1.9269491169999999</v>
      </c>
      <c r="D5858" s="75">
        <v>-3.0368120099999998</v>
      </c>
    </row>
    <row r="5859" spans="2:4" x14ac:dyDescent="0.3">
      <c r="B5859" s="75">
        <v>-0.76412153500000002</v>
      </c>
      <c r="C5859" s="75">
        <v>-4.2377224480000004</v>
      </c>
      <c r="D5859" s="75">
        <v>-2.8350420879999998</v>
      </c>
    </row>
    <row r="5860" spans="2:4" x14ac:dyDescent="0.3">
      <c r="B5860" s="75">
        <v>2.717487856</v>
      </c>
      <c r="C5860" s="75">
        <v>-0.54625082800000002</v>
      </c>
      <c r="D5860" s="75">
        <v>-0.35993884100000001</v>
      </c>
    </row>
    <row r="5861" spans="2:4" x14ac:dyDescent="0.3">
      <c r="B5861" s="75">
        <v>-5.3412022910000001</v>
      </c>
      <c r="C5861" s="75">
        <v>-6.2439590190000001</v>
      </c>
      <c r="D5861" s="75">
        <v>0.67956405799999997</v>
      </c>
    </row>
    <row r="5862" spans="2:4" x14ac:dyDescent="0.3">
      <c r="B5862" s="75">
        <v>-7.9923191000000005E-2</v>
      </c>
      <c r="C5862" s="75">
        <v>-4.8356570440000004</v>
      </c>
      <c r="D5862" s="75">
        <v>-2.3935235389999998</v>
      </c>
    </row>
    <row r="5863" spans="2:4" x14ac:dyDescent="0.3">
      <c r="B5863" s="75">
        <v>-1.9059892810000001</v>
      </c>
      <c r="C5863" s="75">
        <v>-0.32896373499999998</v>
      </c>
      <c r="D5863" s="75">
        <v>2.8004260269999999</v>
      </c>
    </row>
    <row r="5864" spans="2:4" x14ac:dyDescent="0.3">
      <c r="B5864" s="75">
        <v>4.3173212000000002E-2</v>
      </c>
      <c r="C5864" s="75">
        <v>-4.2176064090000001</v>
      </c>
      <c r="D5864" s="75">
        <v>-1.8084742840000001</v>
      </c>
    </row>
    <row r="5865" spans="2:4" x14ac:dyDescent="0.3">
      <c r="B5865" s="75">
        <v>-2.3138011060000001</v>
      </c>
      <c r="C5865" s="75">
        <v>-2.033843294</v>
      </c>
      <c r="D5865" s="75">
        <v>2.2334342039999999</v>
      </c>
    </row>
    <row r="5866" spans="2:4" x14ac:dyDescent="0.3">
      <c r="B5866" s="75">
        <v>-0.76246431599999998</v>
      </c>
      <c r="C5866" s="75">
        <v>-4.1225672979999999</v>
      </c>
      <c r="D5866" s="75">
        <v>-3.0728857380000001</v>
      </c>
    </row>
    <row r="5867" spans="2:4" x14ac:dyDescent="0.3">
      <c r="B5867" s="75">
        <v>-2.484280386</v>
      </c>
      <c r="C5867" s="75">
        <v>0.49292580000000003</v>
      </c>
      <c r="D5867" s="75">
        <v>-0.12489062099999999</v>
      </c>
    </row>
    <row r="5868" spans="2:4" x14ac:dyDescent="0.3">
      <c r="B5868" s="75">
        <v>-3.7695539789999999</v>
      </c>
      <c r="C5868" s="75">
        <v>-3.9785078810000001</v>
      </c>
      <c r="D5868" s="75">
        <v>2.4056055750000001</v>
      </c>
    </row>
    <row r="5869" spans="2:4" x14ac:dyDescent="0.3">
      <c r="B5869" s="75">
        <v>4.1977955690000002</v>
      </c>
      <c r="C5869" s="75">
        <v>3.762131712</v>
      </c>
      <c r="D5869" s="75">
        <v>-2.281494328</v>
      </c>
    </row>
    <row r="5870" spans="2:4" x14ac:dyDescent="0.3">
      <c r="B5870" s="75">
        <v>2.6414724629999999</v>
      </c>
      <c r="C5870" s="75">
        <v>2.941105893</v>
      </c>
      <c r="D5870" s="75">
        <v>-2.6955433979999999</v>
      </c>
    </row>
    <row r="5871" spans="2:4" x14ac:dyDescent="0.3">
      <c r="B5871" s="75">
        <v>-2.048089064</v>
      </c>
      <c r="C5871" s="75">
        <v>0.28834198300000002</v>
      </c>
      <c r="D5871" s="75">
        <v>2.6544899759999998</v>
      </c>
    </row>
    <row r="5872" spans="2:4" x14ac:dyDescent="0.3">
      <c r="B5872" s="75">
        <v>5.7094636579999998</v>
      </c>
      <c r="C5872" s="75">
        <v>-2.2686079440000002</v>
      </c>
      <c r="D5872" s="75">
        <v>-8.1345615549999994</v>
      </c>
    </row>
    <row r="5873" spans="2:4" x14ac:dyDescent="0.3">
      <c r="B5873" s="75">
        <v>-3.1057150820000001</v>
      </c>
      <c r="C5873" s="75">
        <v>-3.9170101819999998</v>
      </c>
      <c r="D5873" s="75">
        <v>-2.2679011080000002</v>
      </c>
    </row>
    <row r="5874" spans="2:4" x14ac:dyDescent="0.3">
      <c r="B5874" s="75">
        <v>5.8879298330000003</v>
      </c>
      <c r="C5874" s="75">
        <v>-0.28140641900000002</v>
      </c>
      <c r="D5874" s="75">
        <v>-6.21738239</v>
      </c>
    </row>
    <row r="5875" spans="2:4" x14ac:dyDescent="0.3">
      <c r="B5875" s="75">
        <v>-1.867440489</v>
      </c>
      <c r="C5875" s="75">
        <v>-2.7513783269999998</v>
      </c>
      <c r="D5875" s="75">
        <v>2.6698967000000001E-2</v>
      </c>
    </row>
    <row r="5876" spans="2:4" x14ac:dyDescent="0.3">
      <c r="B5876" s="75">
        <v>-1.991676864</v>
      </c>
      <c r="C5876" s="75">
        <v>-3.330254847</v>
      </c>
      <c r="D5876" s="75">
        <v>-0.54536392700000003</v>
      </c>
    </row>
    <row r="5877" spans="2:4" x14ac:dyDescent="0.3">
      <c r="B5877" s="75">
        <v>0.90626790499999998</v>
      </c>
      <c r="C5877" s="75">
        <v>-7.0118933999999994E-2</v>
      </c>
      <c r="D5877" s="75">
        <v>0.309197416</v>
      </c>
    </row>
    <row r="5878" spans="2:4" x14ac:dyDescent="0.3">
      <c r="B5878" s="75">
        <v>5.1086156349999996</v>
      </c>
      <c r="C5878" s="75">
        <v>1.494296898</v>
      </c>
      <c r="D5878" s="75">
        <v>-4.9856279710000004</v>
      </c>
    </row>
    <row r="5879" spans="2:4" x14ac:dyDescent="0.3">
      <c r="B5879" s="75">
        <v>-1.023646289</v>
      </c>
      <c r="C5879" s="75">
        <v>-5.4454562060000002</v>
      </c>
      <c r="D5879" s="75">
        <v>-1.406973501</v>
      </c>
    </row>
    <row r="5880" spans="2:4" x14ac:dyDescent="0.3">
      <c r="B5880" s="75">
        <v>-0.27818872700000002</v>
      </c>
      <c r="C5880" s="75">
        <v>-1.1315846300000001</v>
      </c>
      <c r="D5880" s="75">
        <v>2.325099265</v>
      </c>
    </row>
    <row r="5881" spans="2:4" x14ac:dyDescent="0.3">
      <c r="B5881" s="75">
        <v>0.58644543100000002</v>
      </c>
      <c r="C5881" s="75">
        <v>1.7628416840000001</v>
      </c>
      <c r="D5881" s="75">
        <v>1.1656523009999999</v>
      </c>
    </row>
    <row r="5882" spans="2:4" x14ac:dyDescent="0.3">
      <c r="B5882" s="75">
        <v>-3.8470459350000001</v>
      </c>
      <c r="C5882" s="75">
        <v>0.13607440600000001</v>
      </c>
      <c r="D5882" s="75">
        <v>1.2202833790000001</v>
      </c>
    </row>
    <row r="5883" spans="2:4" x14ac:dyDescent="0.3">
      <c r="B5883" s="75">
        <v>0.856132801</v>
      </c>
      <c r="C5883" s="75">
        <v>2.0454973710000002</v>
      </c>
      <c r="D5883" s="75">
        <v>3.834583597</v>
      </c>
    </row>
    <row r="5884" spans="2:4" x14ac:dyDescent="0.3">
      <c r="B5884" s="75">
        <v>2.3739406459999999</v>
      </c>
      <c r="C5884" s="75">
        <v>-2.3885248450000001</v>
      </c>
      <c r="D5884" s="75">
        <v>-3.6463414319999998</v>
      </c>
    </row>
    <row r="5885" spans="2:4" x14ac:dyDescent="0.3">
      <c r="B5885" s="75">
        <v>-4.9557432349999999</v>
      </c>
      <c r="C5885" s="75">
        <v>-3.0452757020000001</v>
      </c>
      <c r="D5885" s="75">
        <v>2.9312147130000001</v>
      </c>
    </row>
    <row r="5886" spans="2:4" x14ac:dyDescent="0.3">
      <c r="B5886" s="75">
        <v>-1.0569635959999999</v>
      </c>
      <c r="C5886" s="75">
        <v>-4.6886407999999997E-2</v>
      </c>
      <c r="D5886" s="75">
        <v>1.088351925</v>
      </c>
    </row>
    <row r="5887" spans="2:4" x14ac:dyDescent="0.3">
      <c r="B5887" s="75">
        <v>-2.6965473069999999</v>
      </c>
      <c r="C5887" s="75">
        <v>-0.41317347799999998</v>
      </c>
      <c r="D5887" s="75">
        <v>2.0195651730000002</v>
      </c>
    </row>
    <row r="5888" spans="2:4" x14ac:dyDescent="0.3">
      <c r="B5888" s="75">
        <v>1.8949438460000001</v>
      </c>
      <c r="C5888" s="75">
        <v>-1.398250459</v>
      </c>
      <c r="D5888" s="75">
        <v>-8.6443766000000005E-2</v>
      </c>
    </row>
    <row r="5889" spans="2:4" x14ac:dyDescent="0.3">
      <c r="B5889" s="75">
        <v>2.464331139</v>
      </c>
      <c r="C5889" s="75">
        <v>-1.3385006230000001</v>
      </c>
      <c r="D5889" s="75">
        <v>-4.568177736</v>
      </c>
    </row>
    <row r="5890" spans="2:4" x14ac:dyDescent="0.3">
      <c r="B5890" s="75">
        <v>3.2548096470000001</v>
      </c>
      <c r="C5890" s="75">
        <v>5.5581638660000001</v>
      </c>
      <c r="D5890" s="75">
        <v>0.60715749500000005</v>
      </c>
    </row>
    <row r="5891" spans="2:4" x14ac:dyDescent="0.3">
      <c r="B5891" s="75">
        <v>-0.23439974</v>
      </c>
      <c r="C5891" s="75">
        <v>-0.33275470899999998</v>
      </c>
      <c r="D5891" s="75">
        <v>1.165881E-2</v>
      </c>
    </row>
    <row r="5892" spans="2:4" x14ac:dyDescent="0.3">
      <c r="B5892" s="75">
        <v>0.35813359299999997</v>
      </c>
      <c r="C5892" s="75">
        <v>-2.096521713</v>
      </c>
      <c r="D5892" s="75">
        <v>-3.43709299</v>
      </c>
    </row>
    <row r="5893" spans="2:4" x14ac:dyDescent="0.3">
      <c r="B5893" s="75">
        <v>2.2916094849999999</v>
      </c>
      <c r="C5893" s="75">
        <v>5.3203519459999997</v>
      </c>
      <c r="D5893" s="75">
        <v>-0.37549159599999998</v>
      </c>
    </row>
    <row r="5894" spans="2:4" x14ac:dyDescent="0.3">
      <c r="B5894" s="75">
        <v>-1.4702259790000001</v>
      </c>
      <c r="C5894" s="75">
        <v>3.7262656170000001</v>
      </c>
      <c r="D5894" s="75">
        <v>2.5977422090000002</v>
      </c>
    </row>
    <row r="5895" spans="2:4" x14ac:dyDescent="0.3">
      <c r="B5895" s="75">
        <v>-6.1481333390000001</v>
      </c>
      <c r="C5895" s="75">
        <v>-1.252255728</v>
      </c>
      <c r="D5895" s="75">
        <v>4.5295739910000004</v>
      </c>
    </row>
    <row r="5896" spans="2:4" x14ac:dyDescent="0.3">
      <c r="B5896" s="75">
        <v>1.706558673</v>
      </c>
      <c r="C5896" s="75">
        <v>-1.9671181769999999</v>
      </c>
      <c r="D5896" s="75">
        <v>-0.60657549499999996</v>
      </c>
    </row>
    <row r="5897" spans="2:4" x14ac:dyDescent="0.3">
      <c r="B5897" s="75">
        <v>-0.28047843099999997</v>
      </c>
      <c r="C5897" s="75">
        <v>-1.9283596220000001</v>
      </c>
      <c r="D5897" s="75">
        <v>1.686324629</v>
      </c>
    </row>
    <row r="5898" spans="2:4" x14ac:dyDescent="0.3">
      <c r="B5898" s="75">
        <v>-2.6827171760000001</v>
      </c>
      <c r="C5898" s="75">
        <v>1.1938503359999999</v>
      </c>
      <c r="D5898" s="75">
        <v>4.8682706400000004</v>
      </c>
    </row>
    <row r="5899" spans="2:4" x14ac:dyDescent="0.3">
      <c r="B5899" s="75">
        <v>3.3848671650000002</v>
      </c>
      <c r="C5899" s="75">
        <v>1.4795874419999999</v>
      </c>
      <c r="D5899" s="75">
        <v>-4.6824680000000004E-3</v>
      </c>
    </row>
    <row r="5900" spans="2:4" x14ac:dyDescent="0.3">
      <c r="B5900" s="75">
        <v>-0.33894510700000002</v>
      </c>
      <c r="C5900" s="75">
        <v>-3.6595100450000002</v>
      </c>
      <c r="D5900" s="75">
        <v>-2.8746122230000002</v>
      </c>
    </row>
    <row r="5901" spans="2:4" x14ac:dyDescent="0.3">
      <c r="B5901" s="75">
        <v>-1.2091986690000001</v>
      </c>
      <c r="C5901" s="75">
        <v>1.719741269</v>
      </c>
      <c r="D5901" s="75">
        <v>0.49494138100000001</v>
      </c>
    </row>
    <row r="5902" spans="2:4" x14ac:dyDescent="0.3">
      <c r="B5902" s="75">
        <v>-2.1657085070000002</v>
      </c>
      <c r="C5902" s="75">
        <v>2.3840510899999998</v>
      </c>
      <c r="D5902" s="75">
        <v>5.726609506</v>
      </c>
    </row>
    <row r="5903" spans="2:4" x14ac:dyDescent="0.3">
      <c r="B5903" s="75">
        <v>-0.173172259</v>
      </c>
      <c r="C5903" s="75">
        <v>-3.0968229890000001</v>
      </c>
      <c r="D5903" s="75">
        <v>-0.66954815300000003</v>
      </c>
    </row>
    <row r="5904" spans="2:4" x14ac:dyDescent="0.3">
      <c r="B5904" s="75">
        <v>1.4140710670000001</v>
      </c>
      <c r="C5904" s="75">
        <v>0.78803317699999997</v>
      </c>
      <c r="D5904" s="75">
        <v>0.37243680000000001</v>
      </c>
    </row>
    <row r="5905" spans="2:4" x14ac:dyDescent="0.3">
      <c r="B5905" s="75">
        <v>-4.0850739599999999</v>
      </c>
      <c r="C5905" s="75">
        <v>-4.3678051269999996</v>
      </c>
      <c r="D5905" s="75">
        <v>0.99476376799999999</v>
      </c>
    </row>
    <row r="5906" spans="2:4" x14ac:dyDescent="0.3">
      <c r="B5906" s="75">
        <v>-1.0136294690000001</v>
      </c>
      <c r="C5906" s="75">
        <v>2.8849218560000001</v>
      </c>
      <c r="D5906" s="75">
        <v>2.4287881069999999</v>
      </c>
    </row>
    <row r="5907" spans="2:4" x14ac:dyDescent="0.3">
      <c r="B5907" s="75">
        <v>-5.0452660580000002</v>
      </c>
      <c r="C5907" s="75">
        <v>-3.8872129019999999</v>
      </c>
      <c r="D5907" s="75">
        <v>2.1058689670000001</v>
      </c>
    </row>
    <row r="5908" spans="2:4" x14ac:dyDescent="0.3">
      <c r="B5908" s="75">
        <v>0.53778325299999996</v>
      </c>
      <c r="C5908" s="75">
        <v>-1.172151247</v>
      </c>
      <c r="D5908" s="75">
        <v>-1.426440098</v>
      </c>
    </row>
    <row r="5909" spans="2:4" x14ac:dyDescent="0.3">
      <c r="B5909" s="75">
        <v>2.9550824979999999</v>
      </c>
      <c r="C5909" s="75">
        <v>1.44195944</v>
      </c>
      <c r="D5909" s="75">
        <v>0.13485117699999999</v>
      </c>
    </row>
    <row r="5910" spans="2:4" x14ac:dyDescent="0.3">
      <c r="B5910" s="75">
        <v>1.468430339</v>
      </c>
      <c r="C5910" s="75">
        <v>-0.93354125099999996</v>
      </c>
      <c r="D5910" s="75">
        <v>-3.0679478329999998</v>
      </c>
    </row>
    <row r="5911" spans="2:4" x14ac:dyDescent="0.3">
      <c r="B5911" s="75">
        <v>2.5894317029999998</v>
      </c>
      <c r="C5911" s="75">
        <v>1.4306878679999999</v>
      </c>
      <c r="D5911" s="75">
        <v>1.6875038469999999</v>
      </c>
    </row>
    <row r="5912" spans="2:4" x14ac:dyDescent="0.3">
      <c r="B5912" s="75">
        <v>1.2246405970000001</v>
      </c>
      <c r="C5912" s="75">
        <v>6.1973772729999999</v>
      </c>
      <c r="D5912" s="75">
        <v>3.0677368299999999</v>
      </c>
    </row>
    <row r="5913" spans="2:4" x14ac:dyDescent="0.3">
      <c r="B5913" s="75">
        <v>-0.81669444000000002</v>
      </c>
      <c r="C5913" s="75">
        <v>0.33806823600000002</v>
      </c>
      <c r="D5913" s="75">
        <v>0.72717718899999995</v>
      </c>
    </row>
    <row r="5914" spans="2:4" x14ac:dyDescent="0.3">
      <c r="B5914" s="75">
        <v>-3.302522706</v>
      </c>
      <c r="C5914" s="75">
        <v>0.54871572099999999</v>
      </c>
      <c r="D5914" s="75">
        <v>0.62708765600000005</v>
      </c>
    </row>
    <row r="5915" spans="2:4" x14ac:dyDescent="0.3">
      <c r="B5915" s="75">
        <v>4.664791943</v>
      </c>
      <c r="C5915" s="75">
        <v>0.99690847900000001</v>
      </c>
      <c r="D5915" s="75">
        <v>-3.4308379800000002</v>
      </c>
    </row>
    <row r="5916" spans="2:4" x14ac:dyDescent="0.3">
      <c r="B5916" s="75">
        <v>0.96267432600000002</v>
      </c>
      <c r="C5916" s="75">
        <v>-0.67813056699999996</v>
      </c>
      <c r="D5916" s="75">
        <v>-0.80220401399999997</v>
      </c>
    </row>
    <row r="5917" spans="2:4" x14ac:dyDescent="0.3">
      <c r="B5917" s="75">
        <v>4.4034664299999999</v>
      </c>
      <c r="C5917" s="75">
        <v>1.173330735</v>
      </c>
      <c r="D5917" s="75">
        <v>-4.8052329269999996</v>
      </c>
    </row>
    <row r="5918" spans="2:4" x14ac:dyDescent="0.3">
      <c r="B5918" s="75">
        <v>-0.34807752199999997</v>
      </c>
      <c r="C5918" s="75">
        <v>0.64665566699999999</v>
      </c>
      <c r="D5918" s="75">
        <v>0.31658368599999998</v>
      </c>
    </row>
    <row r="5919" spans="2:4" x14ac:dyDescent="0.3">
      <c r="B5919" s="75">
        <v>2.6689381550000002</v>
      </c>
      <c r="C5919" s="75">
        <v>1.299180505</v>
      </c>
      <c r="D5919" s="75">
        <v>0.46510515600000002</v>
      </c>
    </row>
    <row r="5920" spans="2:4" x14ac:dyDescent="0.3">
      <c r="B5920" s="75">
        <v>-1.8741173870000001</v>
      </c>
      <c r="C5920" s="75">
        <v>0.21634740399999999</v>
      </c>
      <c r="D5920" s="75">
        <v>-1.438009286</v>
      </c>
    </row>
    <row r="5921" spans="2:4" x14ac:dyDescent="0.3">
      <c r="B5921" s="75">
        <v>-4.6514375299999999</v>
      </c>
      <c r="C5921" s="75">
        <v>-3.2877920129999998</v>
      </c>
      <c r="D5921" s="75">
        <v>4.9575847959999999</v>
      </c>
    </row>
    <row r="5922" spans="2:4" x14ac:dyDescent="0.3">
      <c r="B5922" s="75">
        <v>2.7521180150000002</v>
      </c>
      <c r="C5922" s="75">
        <v>4.3418782340000002</v>
      </c>
      <c r="D5922" s="75">
        <v>5.9544630000000001E-3</v>
      </c>
    </row>
    <row r="5923" spans="2:4" x14ac:dyDescent="0.3">
      <c r="B5923" s="75">
        <v>0.53499005399999999</v>
      </c>
      <c r="C5923" s="75">
        <v>-1.4956875999999999E-2</v>
      </c>
      <c r="D5923" s="75">
        <v>2.8947089209999999</v>
      </c>
    </row>
    <row r="5924" spans="2:4" x14ac:dyDescent="0.3">
      <c r="B5924" s="75">
        <v>-3.4449128249999998</v>
      </c>
      <c r="C5924" s="75">
        <v>-5.4196150960000002</v>
      </c>
      <c r="D5924" s="75">
        <v>-0.55823169399999994</v>
      </c>
    </row>
    <row r="5925" spans="2:4" x14ac:dyDescent="0.3">
      <c r="B5925" s="75">
        <v>7.2593819000000004E-2</v>
      </c>
      <c r="C5925" s="75">
        <v>-0.94033489800000003</v>
      </c>
      <c r="D5925" s="75">
        <v>-3.2260351460000001</v>
      </c>
    </row>
    <row r="5926" spans="2:4" x14ac:dyDescent="0.3">
      <c r="B5926" s="75">
        <v>6.2733008129999996</v>
      </c>
      <c r="C5926" s="75">
        <v>3.255776199</v>
      </c>
      <c r="D5926" s="75">
        <v>-3.2974308319999999</v>
      </c>
    </row>
    <row r="5927" spans="2:4" x14ac:dyDescent="0.3">
      <c r="B5927" s="75">
        <v>-3.2463762780000001</v>
      </c>
      <c r="C5927" s="75">
        <v>-1.6102581030000001</v>
      </c>
      <c r="D5927" s="75">
        <v>1.217726216</v>
      </c>
    </row>
    <row r="5928" spans="2:4" x14ac:dyDescent="0.3">
      <c r="B5928" s="75">
        <v>2.2290401289999999</v>
      </c>
      <c r="C5928" s="75">
        <v>2.851342351</v>
      </c>
      <c r="D5928" s="75">
        <v>-1.0262607509999999</v>
      </c>
    </row>
    <row r="5929" spans="2:4" x14ac:dyDescent="0.3">
      <c r="B5929" s="75">
        <v>3.4444631320000001</v>
      </c>
      <c r="C5929" s="75">
        <v>5.5878175360000002</v>
      </c>
      <c r="D5929" s="75">
        <v>-0.62657517699999998</v>
      </c>
    </row>
    <row r="5930" spans="2:4" x14ac:dyDescent="0.3">
      <c r="B5930" s="75">
        <v>-6.5529258180000003</v>
      </c>
      <c r="C5930" s="75">
        <v>1.082852068</v>
      </c>
      <c r="D5930" s="75">
        <v>4.9025560339999998</v>
      </c>
    </row>
    <row r="5931" spans="2:4" x14ac:dyDescent="0.3">
      <c r="B5931" s="75">
        <v>2.51051395</v>
      </c>
      <c r="C5931" s="75">
        <v>5.4449907360000003</v>
      </c>
      <c r="D5931" s="75">
        <v>2.288380718</v>
      </c>
    </row>
    <row r="5932" spans="2:4" x14ac:dyDescent="0.3">
      <c r="B5932" s="75">
        <v>-4.9462603549999997</v>
      </c>
      <c r="C5932" s="75">
        <v>2.4794183200000002</v>
      </c>
      <c r="D5932" s="75">
        <v>8.8432655009999994</v>
      </c>
    </row>
    <row r="5933" spans="2:4" x14ac:dyDescent="0.3">
      <c r="B5933" s="75">
        <v>-0.83637650200000002</v>
      </c>
      <c r="C5933" s="75">
        <v>-0.45898630299999998</v>
      </c>
      <c r="D5933" s="75">
        <v>-0.117005188</v>
      </c>
    </row>
    <row r="5934" spans="2:4" x14ac:dyDescent="0.3">
      <c r="B5934" s="75">
        <v>-1.381253794</v>
      </c>
      <c r="C5934" s="75">
        <v>-0.55926837500000004</v>
      </c>
      <c r="D5934" s="75">
        <v>-0.49573302600000002</v>
      </c>
    </row>
    <row r="5935" spans="2:4" x14ac:dyDescent="0.3">
      <c r="B5935" s="75">
        <v>4.8451961209999999</v>
      </c>
      <c r="C5935" s="75">
        <v>5.0031181580000004</v>
      </c>
      <c r="D5935" s="75">
        <v>1.477661068</v>
      </c>
    </row>
    <row r="5936" spans="2:4" x14ac:dyDescent="0.3">
      <c r="B5936" s="75">
        <v>-3.6413840400000002</v>
      </c>
      <c r="C5936" s="75">
        <v>-7.4864448059999997</v>
      </c>
      <c r="D5936" s="75">
        <v>-1.690120818</v>
      </c>
    </row>
    <row r="5937" spans="2:4" x14ac:dyDescent="0.3">
      <c r="B5937" s="75">
        <v>-2.5171533199999998</v>
      </c>
      <c r="C5937" s="75">
        <v>-2.3997051790000001</v>
      </c>
      <c r="D5937" s="75">
        <v>3.3369952299999999</v>
      </c>
    </row>
    <row r="5938" spans="2:4" x14ac:dyDescent="0.3">
      <c r="B5938" s="75">
        <v>3.163574406</v>
      </c>
      <c r="C5938" s="75">
        <v>-1.5379386740000001</v>
      </c>
      <c r="D5938" s="75">
        <v>-4.74002225</v>
      </c>
    </row>
    <row r="5939" spans="2:4" x14ac:dyDescent="0.3">
      <c r="B5939" s="75">
        <v>3.2482136289999999</v>
      </c>
      <c r="C5939" s="75">
        <v>-1.3726035009999999</v>
      </c>
      <c r="D5939" s="75">
        <v>-3.669544546</v>
      </c>
    </row>
    <row r="5940" spans="2:4" x14ac:dyDescent="0.3">
      <c r="B5940" s="75">
        <v>0.79881051199999997</v>
      </c>
      <c r="C5940" s="75">
        <v>-0.67982331399999996</v>
      </c>
      <c r="D5940" s="75">
        <v>-1.3319591099999999</v>
      </c>
    </row>
    <row r="5941" spans="2:4" x14ac:dyDescent="0.3">
      <c r="B5941" s="75">
        <v>-2.336358648</v>
      </c>
      <c r="C5941" s="75">
        <v>-2.0727409080000001</v>
      </c>
      <c r="D5941" s="75">
        <v>-0.13610641700000001</v>
      </c>
    </row>
    <row r="5942" spans="2:4" x14ac:dyDescent="0.3">
      <c r="B5942" s="75">
        <v>0.962570123</v>
      </c>
      <c r="C5942" s="75">
        <v>-3.5321414350000002</v>
      </c>
      <c r="D5942" s="75">
        <v>-4.2766573470000004</v>
      </c>
    </row>
    <row r="5943" spans="2:4" x14ac:dyDescent="0.3">
      <c r="B5943" s="75">
        <v>-4.6450402789999998</v>
      </c>
      <c r="C5943" s="75">
        <v>-7.4009900399999999</v>
      </c>
      <c r="D5943" s="75">
        <v>0.108145625</v>
      </c>
    </row>
    <row r="5944" spans="2:4" x14ac:dyDescent="0.3">
      <c r="B5944" s="75">
        <v>2.0743078530000001</v>
      </c>
      <c r="C5944" s="75">
        <v>3.8828827910000001</v>
      </c>
      <c r="D5944" s="75">
        <v>-4.9090206519999997</v>
      </c>
    </row>
    <row r="5945" spans="2:4" x14ac:dyDescent="0.3">
      <c r="B5945" s="75">
        <v>3.508598476</v>
      </c>
      <c r="C5945" s="75">
        <v>4.8929055659999996</v>
      </c>
      <c r="D5945" s="75">
        <v>-2.0737175560000001</v>
      </c>
    </row>
    <row r="5946" spans="2:4" x14ac:dyDescent="0.3">
      <c r="B5946" s="75">
        <v>1.1072906499999999</v>
      </c>
      <c r="C5946" s="75">
        <v>1.9692578060000001</v>
      </c>
      <c r="D5946" s="75">
        <v>9.9199554999999995E-2</v>
      </c>
    </row>
    <row r="5947" spans="2:4" x14ac:dyDescent="0.3">
      <c r="B5947" s="75">
        <v>2.3606560179999998</v>
      </c>
      <c r="C5947" s="75">
        <v>1.4918643199999999</v>
      </c>
      <c r="D5947" s="75">
        <v>-0.57154805399999997</v>
      </c>
    </row>
    <row r="5948" spans="2:4" x14ac:dyDescent="0.3">
      <c r="B5948" s="75">
        <v>-0.91962886300000002</v>
      </c>
      <c r="C5948" s="75">
        <v>2.342349123</v>
      </c>
      <c r="D5948" s="75">
        <v>2.3041706789999998</v>
      </c>
    </row>
    <row r="5949" spans="2:4" x14ac:dyDescent="0.3">
      <c r="B5949" s="75">
        <v>-2.1891666249999999</v>
      </c>
      <c r="C5949" s="75">
        <v>-0.39804968400000001</v>
      </c>
      <c r="D5949" s="75">
        <v>3.0488377419999999</v>
      </c>
    </row>
    <row r="5950" spans="2:4" x14ac:dyDescent="0.3">
      <c r="B5950" s="75">
        <v>5.4862447349999997</v>
      </c>
      <c r="C5950" s="75">
        <v>6.6293087259999997</v>
      </c>
      <c r="D5950" s="75">
        <v>2.2857081240000001</v>
      </c>
    </row>
    <row r="5951" spans="2:4" x14ac:dyDescent="0.3">
      <c r="B5951" s="75">
        <v>-0.159326209</v>
      </c>
      <c r="C5951" s="75">
        <v>-0.23247726499999999</v>
      </c>
      <c r="D5951" s="75">
        <v>-0.84617705399999998</v>
      </c>
    </row>
    <row r="5952" spans="2:4" x14ac:dyDescent="0.3">
      <c r="B5952" s="75">
        <v>0.10767626</v>
      </c>
      <c r="C5952" s="75">
        <v>1.5164048050000001</v>
      </c>
      <c r="D5952" s="75">
        <v>4.8192093549999999</v>
      </c>
    </row>
    <row r="5953" spans="2:4" x14ac:dyDescent="0.3">
      <c r="B5953" s="75">
        <v>0.44544569699999997</v>
      </c>
      <c r="C5953" s="75">
        <v>0.28902464900000002</v>
      </c>
      <c r="D5953" s="75">
        <v>0.72628411699999995</v>
      </c>
    </row>
    <row r="5954" spans="2:4" x14ac:dyDescent="0.3">
      <c r="B5954" s="75">
        <v>0.65237352000000004</v>
      </c>
      <c r="C5954" s="75">
        <v>0.60628267999999996</v>
      </c>
      <c r="D5954" s="75">
        <v>-1.0364849629999999</v>
      </c>
    </row>
    <row r="5955" spans="2:4" x14ac:dyDescent="0.3">
      <c r="B5955" s="75">
        <v>0.54371943899999997</v>
      </c>
      <c r="C5955" s="75">
        <v>-1.8324090390000001</v>
      </c>
      <c r="D5955" s="75">
        <v>0.85628134300000003</v>
      </c>
    </row>
    <row r="5956" spans="2:4" x14ac:dyDescent="0.3">
      <c r="B5956" s="75">
        <v>1.7798510059999999</v>
      </c>
      <c r="C5956" s="75">
        <v>1.902391513</v>
      </c>
      <c r="D5956" s="75">
        <v>1.3102961E-2</v>
      </c>
    </row>
    <row r="5957" spans="2:4" x14ac:dyDescent="0.3">
      <c r="B5957" s="75">
        <v>3.8000400729999999</v>
      </c>
      <c r="C5957" s="75">
        <v>4.5773380599999998</v>
      </c>
      <c r="D5957" s="75">
        <v>-3.0202019999999998</v>
      </c>
    </row>
    <row r="5958" spans="2:4" x14ac:dyDescent="0.3">
      <c r="B5958" s="75">
        <v>-4.1923204759999999</v>
      </c>
      <c r="C5958" s="75">
        <v>-0.188701647</v>
      </c>
      <c r="D5958" s="75">
        <v>3.073568903</v>
      </c>
    </row>
    <row r="5959" spans="2:4" x14ac:dyDescent="0.3">
      <c r="B5959" s="75">
        <v>-1.5915254860000001</v>
      </c>
      <c r="C5959" s="75">
        <v>1.0046397810000001</v>
      </c>
      <c r="D5959" s="75">
        <v>1.927985254</v>
      </c>
    </row>
    <row r="5960" spans="2:4" x14ac:dyDescent="0.3">
      <c r="B5960" s="75">
        <v>-2.3372757129999999</v>
      </c>
      <c r="C5960" s="75">
        <v>-0.99670968800000004</v>
      </c>
      <c r="D5960" s="75">
        <v>2.6547728140000002</v>
      </c>
    </row>
    <row r="5961" spans="2:4" x14ac:dyDescent="0.3">
      <c r="B5961" s="75">
        <v>-0.55089219899999997</v>
      </c>
      <c r="C5961" s="75">
        <v>1.057514998</v>
      </c>
      <c r="D5961" s="75">
        <v>1.03816189</v>
      </c>
    </row>
    <row r="5962" spans="2:4" x14ac:dyDescent="0.3">
      <c r="B5962" s="75">
        <v>-5.9917635410000001</v>
      </c>
      <c r="C5962" s="75">
        <v>-0.46190456499999999</v>
      </c>
      <c r="D5962" s="75">
        <v>1.698716645</v>
      </c>
    </row>
    <row r="5963" spans="2:4" x14ac:dyDescent="0.3">
      <c r="B5963" s="75">
        <v>-1.3841636939999999</v>
      </c>
      <c r="C5963" s="75">
        <v>-3.417777262</v>
      </c>
      <c r="D5963" s="75">
        <v>-1.2516138059999999</v>
      </c>
    </row>
    <row r="5964" spans="2:4" x14ac:dyDescent="0.3">
      <c r="B5964" s="75">
        <v>3.70919183</v>
      </c>
      <c r="C5964" s="75">
        <v>6.0265115390000004</v>
      </c>
      <c r="D5964" s="75">
        <v>0.65490326399999998</v>
      </c>
    </row>
    <row r="5965" spans="2:4" x14ac:dyDescent="0.3">
      <c r="B5965" s="75">
        <v>-1.8704934259999999</v>
      </c>
      <c r="C5965" s="75">
        <v>1.575996986</v>
      </c>
      <c r="D5965" s="75">
        <v>3.4165637360000001</v>
      </c>
    </row>
    <row r="5966" spans="2:4" x14ac:dyDescent="0.3">
      <c r="B5966" s="75">
        <v>-0.53304590799999996</v>
      </c>
      <c r="C5966" s="75">
        <v>-1.6809844229999999</v>
      </c>
      <c r="D5966" s="75">
        <v>-3.099599499</v>
      </c>
    </row>
    <row r="5967" spans="2:4" x14ac:dyDescent="0.3">
      <c r="B5967" s="75">
        <v>0.93021916800000004</v>
      </c>
      <c r="C5967" s="75">
        <v>-1.189056221</v>
      </c>
      <c r="D5967" s="75">
        <v>-1.2396262389999999</v>
      </c>
    </row>
    <row r="5968" spans="2:4" x14ac:dyDescent="0.3">
      <c r="B5968" s="75">
        <v>0.873297565</v>
      </c>
      <c r="C5968" s="75">
        <v>0.41222983299999999</v>
      </c>
      <c r="D5968" s="75">
        <v>-1.689882702</v>
      </c>
    </row>
    <row r="5969" spans="2:4" x14ac:dyDescent="0.3">
      <c r="B5969" s="75">
        <v>-5.7278759130000001</v>
      </c>
      <c r="C5969" s="75">
        <v>-4.6245358330000004</v>
      </c>
      <c r="D5969" s="75">
        <v>3.9956432020000001</v>
      </c>
    </row>
    <row r="5970" spans="2:4" x14ac:dyDescent="0.3">
      <c r="B5970" s="75">
        <v>0.118716285</v>
      </c>
      <c r="C5970" s="75">
        <v>-1.1861792170000001</v>
      </c>
      <c r="D5970" s="75">
        <v>0.29969718099999998</v>
      </c>
    </row>
    <row r="5971" spans="2:4" x14ac:dyDescent="0.3">
      <c r="B5971" s="75">
        <v>1.836798197</v>
      </c>
      <c r="C5971" s="75">
        <v>1.671051775</v>
      </c>
      <c r="D5971" s="75">
        <v>0.35556714499999997</v>
      </c>
    </row>
    <row r="5972" spans="2:4" x14ac:dyDescent="0.3">
      <c r="B5972" s="75">
        <v>-1.43167702</v>
      </c>
      <c r="C5972" s="75">
        <v>-0.11420926200000001</v>
      </c>
      <c r="D5972" s="75">
        <v>0.27095962200000001</v>
      </c>
    </row>
    <row r="5973" spans="2:4" x14ac:dyDescent="0.3">
      <c r="B5973" s="75">
        <v>2.5267213310000001</v>
      </c>
      <c r="C5973" s="75">
        <v>-0.84677320700000003</v>
      </c>
      <c r="D5973" s="75">
        <v>-1.2761921409999999</v>
      </c>
    </row>
    <row r="5974" spans="2:4" x14ac:dyDescent="0.3">
      <c r="B5974" s="75">
        <v>0.48745364099999999</v>
      </c>
      <c r="C5974" s="75">
        <v>-0.53203082000000002</v>
      </c>
      <c r="D5974" s="75">
        <v>-1.5684237430000001</v>
      </c>
    </row>
    <row r="5975" spans="2:4" x14ac:dyDescent="0.3">
      <c r="B5975" s="75">
        <v>1.2533794220000001</v>
      </c>
      <c r="C5975" s="75">
        <v>7.4679204529999996</v>
      </c>
      <c r="D5975" s="75">
        <v>3.175607206</v>
      </c>
    </row>
    <row r="5976" spans="2:4" x14ac:dyDescent="0.3">
      <c r="B5976" s="75">
        <v>3.1543403159999999</v>
      </c>
      <c r="C5976" s="75">
        <v>-4.672886417</v>
      </c>
      <c r="D5976" s="75">
        <v>-3.3920177370000002</v>
      </c>
    </row>
    <row r="5977" spans="2:4" x14ac:dyDescent="0.3">
      <c r="B5977" s="75">
        <v>-1.592450886</v>
      </c>
      <c r="C5977" s="75">
        <v>-1.772631963</v>
      </c>
      <c r="D5977" s="75">
        <v>1.2426730269999999</v>
      </c>
    </row>
    <row r="5978" spans="2:4" x14ac:dyDescent="0.3">
      <c r="B5978" s="75">
        <v>0.99051640100000005</v>
      </c>
      <c r="C5978" s="75">
        <v>1.998040652</v>
      </c>
      <c r="D5978" s="75">
        <v>-1.392321959</v>
      </c>
    </row>
    <row r="5979" spans="2:4" x14ac:dyDescent="0.3">
      <c r="B5979" s="75">
        <v>-1.5460252729999999</v>
      </c>
      <c r="C5979" s="75">
        <v>1.701827368</v>
      </c>
      <c r="D5979" s="75">
        <v>-2.3102553010000002</v>
      </c>
    </row>
    <row r="5980" spans="2:4" x14ac:dyDescent="0.3">
      <c r="B5980" s="75">
        <v>1.922589374</v>
      </c>
      <c r="C5980" s="75">
        <v>-0.20385652400000001</v>
      </c>
      <c r="D5980" s="75">
        <v>-1.8953732219999999</v>
      </c>
    </row>
    <row r="5981" spans="2:4" x14ac:dyDescent="0.3">
      <c r="B5981" s="75">
        <v>3.1865962140000001</v>
      </c>
      <c r="C5981" s="75">
        <v>1.066493428</v>
      </c>
      <c r="D5981" s="75">
        <v>-3.5944870409999998</v>
      </c>
    </row>
    <row r="5982" spans="2:4" x14ac:dyDescent="0.3">
      <c r="B5982" s="75">
        <v>2.5978463070000002</v>
      </c>
      <c r="C5982" s="75">
        <v>6.2902816899999996</v>
      </c>
      <c r="D5982" s="75">
        <v>1.6528343649999999</v>
      </c>
    </row>
    <row r="5983" spans="2:4" x14ac:dyDescent="0.3">
      <c r="B5983" s="75">
        <v>-6.4256583129999996</v>
      </c>
      <c r="C5983" s="75">
        <v>-6.522058532</v>
      </c>
      <c r="D5983" s="75">
        <v>4.3019720389999998</v>
      </c>
    </row>
    <row r="5984" spans="2:4" x14ac:dyDescent="0.3">
      <c r="B5984" s="75">
        <v>-1.028185154</v>
      </c>
      <c r="C5984" s="75">
        <v>-4.9832586399999999</v>
      </c>
      <c r="D5984" s="75">
        <v>-2.2640447950000002</v>
      </c>
    </row>
    <row r="5985" spans="2:4" x14ac:dyDescent="0.3">
      <c r="B5985" s="75">
        <v>-4.1637230110000001</v>
      </c>
      <c r="C5985" s="75">
        <v>-2.7680335999999999</v>
      </c>
      <c r="D5985" s="75">
        <v>2.1355084949999998</v>
      </c>
    </row>
    <row r="5986" spans="2:4" x14ac:dyDescent="0.3">
      <c r="B5986" s="75">
        <v>1.4639403289999999</v>
      </c>
      <c r="C5986" s="75">
        <v>1.6353703319999999</v>
      </c>
      <c r="D5986" s="75">
        <v>-2.8943392280000002</v>
      </c>
    </row>
    <row r="5987" spans="2:4" x14ac:dyDescent="0.3">
      <c r="B5987" s="75">
        <v>-3.3187800169999999</v>
      </c>
      <c r="C5987" s="75">
        <v>4.8559782699999996</v>
      </c>
      <c r="D5987" s="75">
        <v>8.8037962790000002</v>
      </c>
    </row>
    <row r="5988" spans="2:4" x14ac:dyDescent="0.3">
      <c r="B5988" s="75">
        <v>-7.631431976</v>
      </c>
      <c r="C5988" s="75">
        <v>-1.432385816</v>
      </c>
      <c r="D5988" s="75">
        <v>5.3158008910000003</v>
      </c>
    </row>
    <row r="5989" spans="2:4" x14ac:dyDescent="0.3">
      <c r="B5989" s="75">
        <v>1.188212958</v>
      </c>
      <c r="C5989" s="75">
        <v>0.66147097799999999</v>
      </c>
      <c r="D5989" s="75">
        <v>3.1715368160000001</v>
      </c>
    </row>
    <row r="5990" spans="2:4" x14ac:dyDescent="0.3">
      <c r="B5990" s="75">
        <v>4.8277595399999997</v>
      </c>
      <c r="C5990" s="75">
        <v>2.6809705699999999</v>
      </c>
      <c r="D5990" s="75">
        <v>-2.7761258510000002</v>
      </c>
    </row>
    <row r="5991" spans="2:4" x14ac:dyDescent="0.3">
      <c r="B5991" s="75">
        <v>-1.1820006810000001</v>
      </c>
      <c r="C5991" s="75">
        <v>-1.2635058260000001</v>
      </c>
      <c r="D5991" s="75">
        <v>2.9564238870000001</v>
      </c>
    </row>
    <row r="5992" spans="2:4" x14ac:dyDescent="0.3">
      <c r="B5992" s="75">
        <v>2.8228572889999999</v>
      </c>
      <c r="C5992" s="75">
        <v>-1.264286405</v>
      </c>
      <c r="D5992" s="75">
        <v>-0.49814472199999998</v>
      </c>
    </row>
    <row r="5993" spans="2:4" x14ac:dyDescent="0.3">
      <c r="B5993" s="75">
        <v>-2.7445491139999998</v>
      </c>
      <c r="C5993" s="75">
        <v>1.0420663999999999</v>
      </c>
      <c r="D5993" s="75">
        <v>0.84965133100000001</v>
      </c>
    </row>
    <row r="5994" spans="2:4" x14ac:dyDescent="0.3">
      <c r="B5994" s="75">
        <v>-1.5236179889999999</v>
      </c>
      <c r="C5994" s="75">
        <v>-0.53507736299999997</v>
      </c>
      <c r="D5994" s="75">
        <v>0.13760563200000001</v>
      </c>
    </row>
    <row r="5995" spans="2:4" x14ac:dyDescent="0.3">
      <c r="B5995" s="75">
        <v>-4.209116313</v>
      </c>
      <c r="C5995" s="75">
        <v>-0.343638096</v>
      </c>
      <c r="D5995" s="75">
        <v>4.7582386740000002</v>
      </c>
    </row>
    <row r="5996" spans="2:4" x14ac:dyDescent="0.3">
      <c r="B5996" s="75">
        <v>3.5342804999999998E-2</v>
      </c>
      <c r="C5996" s="75">
        <v>1.2313251300000001</v>
      </c>
      <c r="D5996" s="75">
        <v>0.86670260700000001</v>
      </c>
    </row>
    <row r="5997" spans="2:4" x14ac:dyDescent="0.3">
      <c r="B5997" s="75">
        <v>-5.0003168389999999</v>
      </c>
      <c r="C5997" s="75">
        <v>-1.058940961</v>
      </c>
      <c r="D5997" s="75">
        <v>3.4060058720000002</v>
      </c>
    </row>
    <row r="5998" spans="2:4" x14ac:dyDescent="0.3">
      <c r="B5998" s="75">
        <v>1.6077972309999999</v>
      </c>
      <c r="C5998" s="75">
        <v>-0.64481093099999998</v>
      </c>
      <c r="D5998" s="75">
        <v>-1.181090247</v>
      </c>
    </row>
    <row r="5999" spans="2:4" x14ac:dyDescent="0.3">
      <c r="B5999" s="75">
        <v>1.8359813359999999</v>
      </c>
      <c r="C5999" s="75">
        <v>-2.35862887</v>
      </c>
      <c r="D5999" s="75">
        <v>-2.6861112820000002</v>
      </c>
    </row>
    <row r="6000" spans="2:4" x14ac:dyDescent="0.3">
      <c r="B6000" s="75">
        <v>-1.070735548</v>
      </c>
      <c r="C6000" s="75">
        <v>-2.5944070830000001</v>
      </c>
      <c r="D6000" s="75">
        <v>-0.50066510799999997</v>
      </c>
    </row>
    <row r="6001" spans="2:4" x14ac:dyDescent="0.3">
      <c r="B6001" s="75">
        <v>2.247457469</v>
      </c>
      <c r="C6001" s="75">
        <v>0.72373265099999995</v>
      </c>
      <c r="D6001" s="75">
        <v>-0.53309946799999997</v>
      </c>
    </row>
    <row r="6002" spans="2:4" x14ac:dyDescent="0.3">
      <c r="B6002" s="75">
        <v>1.46819871</v>
      </c>
      <c r="C6002" s="75">
        <v>0.46014044999999998</v>
      </c>
      <c r="D6002" s="75">
        <v>1.8748151669999999</v>
      </c>
    </row>
    <row r="6003" spans="2:4" x14ac:dyDescent="0.3">
      <c r="B6003" s="75">
        <v>1.027768075</v>
      </c>
      <c r="C6003" s="75">
        <v>0.33049118</v>
      </c>
      <c r="D6003" s="75">
        <v>-0.38753604699999999</v>
      </c>
    </row>
    <row r="6004" spans="2:4" x14ac:dyDescent="0.3">
      <c r="B6004" s="75">
        <v>2.436987915</v>
      </c>
      <c r="C6004" s="75">
        <v>1.5688933430000001</v>
      </c>
      <c r="D6004" s="75">
        <v>0.66886597400000003</v>
      </c>
    </row>
    <row r="6005" spans="2:4" x14ac:dyDescent="0.3">
      <c r="B6005" s="75">
        <v>-0.50144446799999998</v>
      </c>
      <c r="C6005" s="75">
        <v>3.0718395420000002</v>
      </c>
      <c r="D6005" s="75">
        <v>3.9196922559999998</v>
      </c>
    </row>
    <row r="6006" spans="2:4" x14ac:dyDescent="0.3">
      <c r="B6006" s="75">
        <v>-5.4932282629999998</v>
      </c>
      <c r="C6006" s="75">
        <v>-4.351774217</v>
      </c>
      <c r="D6006" s="75">
        <v>3.6816528079999999</v>
      </c>
    </row>
    <row r="6007" spans="2:4" x14ac:dyDescent="0.3">
      <c r="B6007" s="75">
        <v>-1.474949692</v>
      </c>
      <c r="C6007" s="75">
        <v>-0.135289676</v>
      </c>
      <c r="D6007" s="75">
        <v>-1.1152367439999999</v>
      </c>
    </row>
    <row r="6008" spans="2:4" x14ac:dyDescent="0.3">
      <c r="B6008" s="75">
        <v>-1.181755398</v>
      </c>
      <c r="C6008" s="75">
        <v>1.1165983930000001</v>
      </c>
      <c r="D6008" s="75">
        <v>-0.66466567499999996</v>
      </c>
    </row>
    <row r="6009" spans="2:4" x14ac:dyDescent="0.3">
      <c r="B6009" s="75">
        <v>-3.2010456199999999</v>
      </c>
      <c r="C6009" s="75">
        <v>-5.4722911639999996</v>
      </c>
      <c r="D6009" s="75">
        <v>-3.830690465</v>
      </c>
    </row>
    <row r="6010" spans="2:4" x14ac:dyDescent="0.3">
      <c r="B6010" s="75">
        <v>2.5584362679999999</v>
      </c>
      <c r="C6010" s="75">
        <v>1.1356628230000001</v>
      </c>
      <c r="D6010" s="75">
        <v>-2.2574519180000001</v>
      </c>
    </row>
    <row r="6011" spans="2:4" x14ac:dyDescent="0.3">
      <c r="B6011" s="75">
        <v>-4.7898417999999998E-2</v>
      </c>
      <c r="C6011" s="75">
        <v>0.346932878</v>
      </c>
      <c r="D6011" s="75">
        <v>2.475061105</v>
      </c>
    </row>
    <row r="6012" spans="2:4" x14ac:dyDescent="0.3">
      <c r="B6012" s="75">
        <v>-2.3258622619999998</v>
      </c>
      <c r="C6012" s="75">
        <v>-3.0236340820000001</v>
      </c>
      <c r="D6012" s="75">
        <v>1.4183559219999999</v>
      </c>
    </row>
    <row r="6013" spans="2:4" x14ac:dyDescent="0.3">
      <c r="B6013" s="75">
        <v>-1.488347267</v>
      </c>
      <c r="C6013" s="75">
        <v>-1.0685204159999999</v>
      </c>
      <c r="D6013" s="75">
        <v>-3.2120700000000002E-2</v>
      </c>
    </row>
    <row r="6014" spans="2:4" x14ac:dyDescent="0.3">
      <c r="B6014" s="75">
        <v>1.7744317199999999</v>
      </c>
      <c r="C6014" s="75">
        <v>-1.631783365</v>
      </c>
      <c r="D6014" s="75">
        <v>-0.75594403099999996</v>
      </c>
    </row>
    <row r="6015" spans="2:4" x14ac:dyDescent="0.3">
      <c r="B6015" s="75">
        <v>0.88763956899999996</v>
      </c>
      <c r="C6015" s="75">
        <v>-0.13763297799999999</v>
      </c>
      <c r="D6015" s="75">
        <v>-0.75947540599999996</v>
      </c>
    </row>
    <row r="6016" spans="2:4" x14ac:dyDescent="0.3">
      <c r="B6016" s="75">
        <v>1.1953807320000001</v>
      </c>
      <c r="C6016" s="75">
        <v>-2.548548415</v>
      </c>
      <c r="D6016" s="75">
        <v>-1.560186901</v>
      </c>
    </row>
    <row r="6017" spans="2:4" x14ac:dyDescent="0.3">
      <c r="B6017" s="75">
        <v>-5.8181732630000003</v>
      </c>
      <c r="C6017" s="75">
        <v>-3.6468433949999999</v>
      </c>
      <c r="D6017" s="75">
        <v>4.1186067880000001</v>
      </c>
    </row>
    <row r="6018" spans="2:4" x14ac:dyDescent="0.3">
      <c r="B6018" s="75">
        <v>5.1448582260000002</v>
      </c>
      <c r="C6018" s="75">
        <v>2.3113791190000001</v>
      </c>
      <c r="D6018" s="75">
        <v>-2.0196036930000001</v>
      </c>
    </row>
    <row r="6019" spans="2:4" x14ac:dyDescent="0.3">
      <c r="B6019" s="75">
        <v>-2.6146243519999999</v>
      </c>
      <c r="C6019" s="75">
        <v>-5.3144319109999998</v>
      </c>
      <c r="D6019" s="75">
        <v>-0.54317445399999997</v>
      </c>
    </row>
    <row r="6020" spans="2:4" x14ac:dyDescent="0.3">
      <c r="B6020" s="75">
        <v>-3.2441677969999998</v>
      </c>
      <c r="C6020" s="75">
        <v>-4.7503717080000003</v>
      </c>
      <c r="D6020" s="75">
        <v>-0.16341655599999999</v>
      </c>
    </row>
    <row r="6021" spans="2:4" x14ac:dyDescent="0.3">
      <c r="B6021" s="75">
        <v>0.96300239499999996</v>
      </c>
      <c r="C6021" s="75">
        <v>-1.4777475819999999</v>
      </c>
      <c r="D6021" s="75">
        <v>-2.3206597470000001</v>
      </c>
    </row>
    <row r="6022" spans="2:4" x14ac:dyDescent="0.3">
      <c r="B6022" s="75">
        <v>-2.2390779900000002</v>
      </c>
      <c r="C6022" s="75">
        <v>1.4804607009999999</v>
      </c>
      <c r="D6022" s="75">
        <v>4.8993547790000003</v>
      </c>
    </row>
    <row r="6023" spans="2:4" x14ac:dyDescent="0.3">
      <c r="B6023" s="75">
        <v>-1.417743263</v>
      </c>
      <c r="C6023" s="75">
        <v>-4.4525848640000003</v>
      </c>
      <c r="D6023" s="75">
        <v>-0.48956043599999999</v>
      </c>
    </row>
    <row r="6024" spans="2:4" x14ac:dyDescent="0.3">
      <c r="B6024" s="75">
        <v>-4.4831299999999999E-4</v>
      </c>
      <c r="C6024" s="75">
        <v>1.1006644400000001</v>
      </c>
      <c r="D6024" s="75">
        <v>3.759754542</v>
      </c>
    </row>
    <row r="6025" spans="2:4" x14ac:dyDescent="0.3">
      <c r="B6025" s="75">
        <v>-2.070541671</v>
      </c>
      <c r="C6025" s="75">
        <v>-3.9268254109999998</v>
      </c>
      <c r="D6025" s="75">
        <v>0.58958902999999996</v>
      </c>
    </row>
    <row r="6026" spans="2:4" x14ac:dyDescent="0.3">
      <c r="B6026" s="75">
        <v>2.7812662019999999</v>
      </c>
      <c r="C6026" s="75">
        <v>3.3462131080000002</v>
      </c>
      <c r="D6026" s="75">
        <v>-1.173665798</v>
      </c>
    </row>
    <row r="6027" spans="2:4" x14ac:dyDescent="0.3">
      <c r="B6027" s="75">
        <v>-9.6821485240000005</v>
      </c>
      <c r="C6027" s="75">
        <v>-9.6180107840000009</v>
      </c>
      <c r="D6027" s="75">
        <v>3.1533373440000001</v>
      </c>
    </row>
    <row r="6028" spans="2:4" x14ac:dyDescent="0.3">
      <c r="B6028" s="75">
        <v>3.9968334300000001</v>
      </c>
      <c r="C6028" s="75">
        <v>-3.9838141000000001E-2</v>
      </c>
      <c r="D6028" s="75">
        <v>-5.9173142179999996</v>
      </c>
    </row>
    <row r="6029" spans="2:4" x14ac:dyDescent="0.3">
      <c r="B6029" s="75">
        <v>1.8140377729999999</v>
      </c>
      <c r="C6029" s="75">
        <v>-3.9632047340000001</v>
      </c>
      <c r="D6029" s="75">
        <v>-3.6374818649999998</v>
      </c>
    </row>
    <row r="6030" spans="2:4" x14ac:dyDescent="0.3">
      <c r="B6030" s="75">
        <v>-0.23310830499999999</v>
      </c>
      <c r="C6030" s="75">
        <v>-0.55758779199999997</v>
      </c>
      <c r="D6030" s="75">
        <v>2.546747136</v>
      </c>
    </row>
    <row r="6031" spans="2:4" x14ac:dyDescent="0.3">
      <c r="B6031" s="75">
        <v>2.3077040480000002</v>
      </c>
      <c r="C6031" s="75">
        <v>-3.6496235810000002</v>
      </c>
      <c r="D6031" s="75">
        <v>-2.2054186050000002</v>
      </c>
    </row>
    <row r="6032" spans="2:4" x14ac:dyDescent="0.3">
      <c r="B6032" s="75">
        <v>2.331293627</v>
      </c>
      <c r="C6032" s="75">
        <v>-1.787222307</v>
      </c>
      <c r="D6032" s="75">
        <v>-2.6456114359999998</v>
      </c>
    </row>
    <row r="6033" spans="2:4" x14ac:dyDescent="0.3">
      <c r="B6033" s="75">
        <v>-4.2710602230000001</v>
      </c>
      <c r="C6033" s="75">
        <v>-2.7899546769999999</v>
      </c>
      <c r="D6033" s="75">
        <v>-0.17650345000000001</v>
      </c>
    </row>
    <row r="6034" spans="2:4" x14ac:dyDescent="0.3">
      <c r="B6034" s="75">
        <v>-0.15616207500000001</v>
      </c>
      <c r="C6034" s="75">
        <v>3.734473881</v>
      </c>
      <c r="D6034" s="75">
        <v>5.127678425</v>
      </c>
    </row>
    <row r="6035" spans="2:4" x14ac:dyDescent="0.3">
      <c r="B6035" s="75">
        <v>-1.1987187159999999</v>
      </c>
      <c r="C6035" s="75">
        <v>-0.94188774399999997</v>
      </c>
      <c r="D6035" s="75">
        <v>0.23165904600000001</v>
      </c>
    </row>
    <row r="6036" spans="2:4" x14ac:dyDescent="0.3">
      <c r="B6036" s="75">
        <v>2.1640567559999999</v>
      </c>
      <c r="C6036" s="75">
        <v>2.0370825579999998</v>
      </c>
      <c r="D6036" s="75">
        <v>-2.087377504</v>
      </c>
    </row>
    <row r="6037" spans="2:4" x14ac:dyDescent="0.3">
      <c r="B6037" s="75">
        <v>-2.4147589859999998</v>
      </c>
      <c r="C6037" s="75">
        <v>1.3132183150000001</v>
      </c>
      <c r="D6037" s="75">
        <v>5.100302793</v>
      </c>
    </row>
    <row r="6038" spans="2:4" x14ac:dyDescent="0.3">
      <c r="B6038" s="75">
        <v>5.856262772</v>
      </c>
      <c r="C6038" s="75">
        <v>4.7367620800000001</v>
      </c>
      <c r="D6038" s="75">
        <v>-2.9434461820000002</v>
      </c>
    </row>
    <row r="6039" spans="2:4" x14ac:dyDescent="0.3">
      <c r="B6039" s="75">
        <v>-1.132275498</v>
      </c>
      <c r="C6039" s="75">
        <v>-3.608045545</v>
      </c>
      <c r="D6039" s="75">
        <v>-2.019816659</v>
      </c>
    </row>
    <row r="6040" spans="2:4" x14ac:dyDescent="0.3">
      <c r="B6040" s="75">
        <v>-2.0097091250000001</v>
      </c>
      <c r="C6040" s="75">
        <v>-2.963389238</v>
      </c>
      <c r="D6040" s="75">
        <v>-0.50857614799999995</v>
      </c>
    </row>
    <row r="6041" spans="2:4" x14ac:dyDescent="0.3">
      <c r="B6041" s="75">
        <v>-3.9855115520000002</v>
      </c>
      <c r="C6041" s="75">
        <v>2.5343228779999998</v>
      </c>
      <c r="D6041" s="75">
        <v>3.0617477260000001</v>
      </c>
    </row>
    <row r="6042" spans="2:4" x14ac:dyDescent="0.3">
      <c r="B6042" s="75">
        <v>-2.2834470790000001</v>
      </c>
      <c r="C6042" s="75">
        <v>-1.5703205010000001</v>
      </c>
      <c r="D6042" s="75">
        <v>2.1802589769999998</v>
      </c>
    </row>
    <row r="6043" spans="2:4" x14ac:dyDescent="0.3">
      <c r="B6043" s="75">
        <v>2.9315960809999999</v>
      </c>
      <c r="C6043" s="75">
        <v>-0.48523047200000002</v>
      </c>
      <c r="D6043" s="75">
        <v>-1.5266626E-2</v>
      </c>
    </row>
    <row r="6044" spans="2:4" x14ac:dyDescent="0.3">
      <c r="B6044" s="75">
        <v>-1.6437964819999999</v>
      </c>
      <c r="C6044" s="75">
        <v>-1.329703327</v>
      </c>
      <c r="D6044" s="75">
        <v>-0.13997696100000001</v>
      </c>
    </row>
    <row r="6045" spans="2:4" x14ac:dyDescent="0.3">
      <c r="B6045" s="75">
        <v>0.908316911</v>
      </c>
      <c r="C6045" s="75">
        <v>0.83977164199999998</v>
      </c>
      <c r="D6045" s="75">
        <v>-2.0763150910000001</v>
      </c>
    </row>
    <row r="6046" spans="2:4" x14ac:dyDescent="0.3">
      <c r="B6046" s="75">
        <v>0.29783741000000002</v>
      </c>
      <c r="C6046" s="75">
        <v>-0.36770414800000001</v>
      </c>
      <c r="D6046" s="75">
        <v>2.1818324050000002</v>
      </c>
    </row>
    <row r="6047" spans="2:4" x14ac:dyDescent="0.3">
      <c r="B6047" s="75">
        <v>-4.6158011429999997</v>
      </c>
      <c r="C6047" s="75">
        <v>-2.41052702</v>
      </c>
      <c r="D6047" s="75">
        <v>2.3644059730000002</v>
      </c>
    </row>
    <row r="6048" spans="2:4" x14ac:dyDescent="0.3">
      <c r="B6048" s="75">
        <v>5.1815232120000001</v>
      </c>
      <c r="C6048" s="75">
        <v>1.8260420399999999</v>
      </c>
      <c r="D6048" s="75">
        <v>-5.8911055479999996</v>
      </c>
    </row>
    <row r="6049" spans="2:4" x14ac:dyDescent="0.3">
      <c r="B6049" s="75">
        <v>-4.9993926010000003</v>
      </c>
      <c r="C6049" s="75">
        <v>-3.5473508699999998</v>
      </c>
      <c r="D6049" s="75">
        <v>3.7148393639999999</v>
      </c>
    </row>
    <row r="6050" spans="2:4" x14ac:dyDescent="0.3">
      <c r="B6050" s="75">
        <v>3.9754392580000002</v>
      </c>
      <c r="C6050" s="75">
        <v>6.1745558999999998E-2</v>
      </c>
      <c r="D6050" s="75">
        <v>-2.1784008730000002</v>
      </c>
    </row>
    <row r="6051" spans="2:4" x14ac:dyDescent="0.3">
      <c r="B6051" s="75">
        <v>5.5502742659999997</v>
      </c>
      <c r="C6051" s="75">
        <v>1.5551498539999999</v>
      </c>
      <c r="D6051" s="75">
        <v>-3.199747613</v>
      </c>
    </row>
    <row r="6052" spans="2:4" x14ac:dyDescent="0.3">
      <c r="B6052" s="75">
        <v>-3.1395223990000001</v>
      </c>
      <c r="C6052" s="75">
        <v>-3.1094767920000002</v>
      </c>
      <c r="D6052" s="75">
        <v>-1.501666033</v>
      </c>
    </row>
    <row r="6053" spans="2:4" x14ac:dyDescent="0.3">
      <c r="B6053" s="75">
        <v>0.54273871600000001</v>
      </c>
      <c r="C6053" s="75">
        <v>-1.91837338</v>
      </c>
      <c r="D6053" s="75">
        <v>-2.502651744</v>
      </c>
    </row>
    <row r="6054" spans="2:4" x14ac:dyDescent="0.3">
      <c r="B6054" s="75">
        <v>1.2449847940000001</v>
      </c>
      <c r="C6054" s="75">
        <v>-0.74089226200000002</v>
      </c>
      <c r="D6054" s="75">
        <v>-0.88196564099999997</v>
      </c>
    </row>
    <row r="6055" spans="2:4" x14ac:dyDescent="0.3">
      <c r="B6055" s="75">
        <v>1.628736709</v>
      </c>
      <c r="C6055" s="75">
        <v>3.633695458</v>
      </c>
      <c r="D6055" s="75">
        <v>0.71415222700000003</v>
      </c>
    </row>
    <row r="6056" spans="2:4" x14ac:dyDescent="0.3">
      <c r="B6056" s="75">
        <v>-1.8489642239999999</v>
      </c>
      <c r="C6056" s="75">
        <v>-2.7933385149999999</v>
      </c>
      <c r="D6056" s="75">
        <v>2.8869442959999998</v>
      </c>
    </row>
    <row r="6057" spans="2:4" x14ac:dyDescent="0.3">
      <c r="B6057" s="75">
        <v>2.6941601419999999</v>
      </c>
      <c r="C6057" s="75">
        <v>2.642392767</v>
      </c>
      <c r="D6057" s="75">
        <v>-1.623186773</v>
      </c>
    </row>
    <row r="6058" spans="2:4" x14ac:dyDescent="0.3">
      <c r="B6058" s="75">
        <v>1.901475925</v>
      </c>
      <c r="C6058" s="75">
        <v>-1.4429753649999999</v>
      </c>
      <c r="D6058" s="75">
        <v>-1.1527873820000001</v>
      </c>
    </row>
    <row r="6059" spans="2:4" x14ac:dyDescent="0.3">
      <c r="B6059" s="75">
        <v>1.1122599959999999</v>
      </c>
      <c r="C6059" s="75">
        <v>4.7373100409999997</v>
      </c>
      <c r="D6059" s="75">
        <v>2.4356963710000001</v>
      </c>
    </row>
    <row r="6060" spans="2:4" x14ac:dyDescent="0.3">
      <c r="B6060" s="75">
        <v>0.91030984599999998</v>
      </c>
      <c r="C6060" s="75">
        <v>-2.7944333399999999</v>
      </c>
      <c r="D6060" s="75">
        <v>-2.2858374810000002</v>
      </c>
    </row>
    <row r="6061" spans="2:4" x14ac:dyDescent="0.3">
      <c r="B6061" s="75">
        <v>-1.031313379</v>
      </c>
      <c r="C6061" s="75">
        <v>-0.356049122</v>
      </c>
      <c r="D6061" s="75">
        <v>1.3975138330000001</v>
      </c>
    </row>
    <row r="6062" spans="2:4" x14ac:dyDescent="0.3">
      <c r="B6062" s="75">
        <v>-3.3502931629999999</v>
      </c>
      <c r="C6062" s="75">
        <v>0.26777938899999998</v>
      </c>
      <c r="D6062" s="75">
        <v>0.32437918700000001</v>
      </c>
    </row>
    <row r="6063" spans="2:4" x14ac:dyDescent="0.3">
      <c r="B6063" s="75">
        <v>-1.6442581009999999</v>
      </c>
      <c r="C6063" s="75">
        <v>-0.54412374399999996</v>
      </c>
      <c r="D6063" s="75">
        <v>1.3638427339999999</v>
      </c>
    </row>
    <row r="6064" spans="2:4" x14ac:dyDescent="0.3">
      <c r="B6064" s="75">
        <v>1.93263596</v>
      </c>
      <c r="C6064" s="75">
        <v>-3.2926801189999999</v>
      </c>
      <c r="D6064" s="75">
        <v>-6.9018086270000003</v>
      </c>
    </row>
    <row r="6065" spans="2:4" x14ac:dyDescent="0.3">
      <c r="B6065" s="75">
        <v>5.9287755410000003</v>
      </c>
      <c r="C6065" s="75">
        <v>2.7551011440000002</v>
      </c>
      <c r="D6065" s="75">
        <v>-5.4835199499999998</v>
      </c>
    </row>
    <row r="6066" spans="2:4" x14ac:dyDescent="0.3">
      <c r="B6066" s="75">
        <v>-6.5448136000000004E-2</v>
      </c>
      <c r="C6066" s="75">
        <v>-1.6503166869999999</v>
      </c>
      <c r="D6066" s="75">
        <v>-1.563239947</v>
      </c>
    </row>
    <row r="6067" spans="2:4" x14ac:dyDescent="0.3">
      <c r="B6067" s="75">
        <v>-6.9229746140000001</v>
      </c>
      <c r="C6067" s="75">
        <v>-6.5336726110000001</v>
      </c>
      <c r="D6067" s="75">
        <v>2.2455988969999998</v>
      </c>
    </row>
    <row r="6068" spans="2:4" x14ac:dyDescent="0.3">
      <c r="B6068" s="75">
        <v>-1.7583333990000001</v>
      </c>
      <c r="C6068" s="75">
        <v>-4.5131723670000001</v>
      </c>
      <c r="D6068" s="75">
        <v>1.223450715</v>
      </c>
    </row>
    <row r="6069" spans="2:4" x14ac:dyDescent="0.3">
      <c r="B6069" s="75">
        <v>-3.8211197320000001</v>
      </c>
      <c r="C6069" s="75">
        <v>-2.5922507760000002</v>
      </c>
      <c r="D6069" s="75">
        <v>1.602435517</v>
      </c>
    </row>
    <row r="6070" spans="2:4" x14ac:dyDescent="0.3">
      <c r="B6070" s="75">
        <v>1.8748532120000001</v>
      </c>
      <c r="C6070" s="75">
        <v>4.0849547619999997</v>
      </c>
      <c r="D6070" s="75">
        <v>1.4758860709999999</v>
      </c>
    </row>
    <row r="6071" spans="2:4" x14ac:dyDescent="0.3">
      <c r="B6071" s="75">
        <v>-1.6382872669999999</v>
      </c>
      <c r="C6071" s="75">
        <v>1.574608137</v>
      </c>
      <c r="D6071" s="75">
        <v>1.40049511</v>
      </c>
    </row>
    <row r="6072" spans="2:4" x14ac:dyDescent="0.3">
      <c r="B6072" s="75">
        <v>-0.32479767199999998</v>
      </c>
      <c r="C6072" s="75">
        <v>-1.983726458</v>
      </c>
      <c r="D6072" s="75">
        <v>0.76721066400000004</v>
      </c>
    </row>
    <row r="6073" spans="2:4" x14ac:dyDescent="0.3">
      <c r="B6073" s="75">
        <v>-1.1325133679999999</v>
      </c>
      <c r="C6073" s="75">
        <v>2.463727231</v>
      </c>
      <c r="D6073" s="75">
        <v>1.396881579</v>
      </c>
    </row>
    <row r="6074" spans="2:4" x14ac:dyDescent="0.3">
      <c r="B6074" s="75">
        <v>-5.7687218040000001</v>
      </c>
      <c r="C6074" s="75">
        <v>-1.333242367</v>
      </c>
      <c r="D6074" s="75">
        <v>2.288354746</v>
      </c>
    </row>
    <row r="6075" spans="2:4" x14ac:dyDescent="0.3">
      <c r="B6075" s="75">
        <v>5.5349530910000002</v>
      </c>
      <c r="C6075" s="75">
        <v>5.5314316349999997</v>
      </c>
      <c r="D6075" s="75">
        <v>-4.0350705070000004</v>
      </c>
    </row>
    <row r="6076" spans="2:4" x14ac:dyDescent="0.3">
      <c r="B6076" s="75">
        <v>3.9217056339999998</v>
      </c>
      <c r="C6076" s="75">
        <v>3.0199539120000001</v>
      </c>
      <c r="D6076" s="75">
        <v>-4.428203839</v>
      </c>
    </row>
    <row r="6077" spans="2:4" x14ac:dyDescent="0.3">
      <c r="B6077" s="75">
        <v>0.93819260800000004</v>
      </c>
      <c r="C6077" s="75">
        <v>1.94166945</v>
      </c>
      <c r="D6077" s="75">
        <v>0.754951496</v>
      </c>
    </row>
    <row r="6078" spans="2:4" x14ac:dyDescent="0.3">
      <c r="B6078" s="75">
        <v>1.830059654</v>
      </c>
      <c r="C6078" s="75">
        <v>-3.5912309539999998</v>
      </c>
      <c r="D6078" s="75">
        <v>-2.366760014</v>
      </c>
    </row>
    <row r="6079" spans="2:4" x14ac:dyDescent="0.3">
      <c r="B6079" s="75">
        <v>-4.3289818469999997</v>
      </c>
      <c r="C6079" s="75">
        <v>-6.2985730310000001</v>
      </c>
      <c r="D6079" s="75">
        <v>0.49715514399999999</v>
      </c>
    </row>
    <row r="6080" spans="2:4" x14ac:dyDescent="0.3">
      <c r="B6080" s="75">
        <v>-0.66419976199999997</v>
      </c>
      <c r="C6080" s="75">
        <v>-2.3446631889999998</v>
      </c>
      <c r="D6080" s="75">
        <v>-1.672134172</v>
      </c>
    </row>
    <row r="6081" spans="2:4" x14ac:dyDescent="0.3">
      <c r="B6081" s="75">
        <v>0.95440432500000005</v>
      </c>
      <c r="C6081" s="75">
        <v>1.336324176</v>
      </c>
      <c r="D6081" s="75">
        <v>1.5197960989999999</v>
      </c>
    </row>
    <row r="6082" spans="2:4" x14ac:dyDescent="0.3">
      <c r="B6082" s="75">
        <v>-0.93116991599999999</v>
      </c>
      <c r="C6082" s="75">
        <v>-0.22642071499999999</v>
      </c>
      <c r="D6082" s="75">
        <v>-1.7237347329999999</v>
      </c>
    </row>
    <row r="6083" spans="2:4" x14ac:dyDescent="0.3">
      <c r="B6083" s="75">
        <v>3.4208312670000001</v>
      </c>
      <c r="C6083" s="75">
        <v>5.13356089</v>
      </c>
      <c r="D6083" s="75">
        <v>1.131020272</v>
      </c>
    </row>
    <row r="6084" spans="2:4" x14ac:dyDescent="0.3">
      <c r="B6084" s="75">
        <v>2.7587308610000001</v>
      </c>
      <c r="C6084" s="75">
        <v>-0.27712993899999999</v>
      </c>
      <c r="D6084" s="75">
        <v>-2.3322728110000002</v>
      </c>
    </row>
    <row r="6085" spans="2:4" x14ac:dyDescent="0.3">
      <c r="B6085" s="75">
        <v>-3.291352769</v>
      </c>
      <c r="C6085" s="75">
        <v>-8.0264963619999996</v>
      </c>
      <c r="D6085" s="75">
        <v>-1.240739788</v>
      </c>
    </row>
    <row r="6086" spans="2:4" x14ac:dyDescent="0.3">
      <c r="B6086" s="75">
        <v>-1.8672417E-2</v>
      </c>
      <c r="C6086" s="75">
        <v>-2.4395653309999998</v>
      </c>
      <c r="D6086" s="75">
        <v>-0.47619694600000001</v>
      </c>
    </row>
    <row r="6087" spans="2:4" x14ac:dyDescent="0.3">
      <c r="B6087" s="75">
        <v>3.7969666339999999</v>
      </c>
      <c r="C6087" s="75">
        <v>0.57951539799999996</v>
      </c>
      <c r="D6087" s="75">
        <v>-2.6305027299999999</v>
      </c>
    </row>
    <row r="6088" spans="2:4" x14ac:dyDescent="0.3">
      <c r="B6088" s="75">
        <v>-0.50504607899999998</v>
      </c>
      <c r="C6088" s="75">
        <v>-1.823077794</v>
      </c>
      <c r="D6088" s="75">
        <v>-1.5640364010000001</v>
      </c>
    </row>
    <row r="6089" spans="2:4" x14ac:dyDescent="0.3">
      <c r="B6089" s="75">
        <v>-2.1212662619999998</v>
      </c>
      <c r="C6089" s="75">
        <v>-0.84333542299999997</v>
      </c>
      <c r="D6089" s="75">
        <v>0.244292761</v>
      </c>
    </row>
    <row r="6090" spans="2:4" x14ac:dyDescent="0.3">
      <c r="B6090" s="75">
        <v>0.53654242799999996</v>
      </c>
      <c r="C6090" s="75">
        <v>-0.39278451399999997</v>
      </c>
      <c r="D6090" s="75">
        <v>1.028640427</v>
      </c>
    </row>
    <row r="6091" spans="2:4" x14ac:dyDescent="0.3">
      <c r="B6091" s="75">
        <v>-3.2476921509999999</v>
      </c>
      <c r="C6091" s="75">
        <v>-1.6707991069999999</v>
      </c>
      <c r="D6091" s="75">
        <v>4.8670848270000002</v>
      </c>
    </row>
    <row r="6092" spans="2:4" x14ac:dyDescent="0.3">
      <c r="B6092" s="75">
        <v>-3.494649576</v>
      </c>
      <c r="C6092" s="75">
        <v>-5.7778691469999996</v>
      </c>
      <c r="D6092" s="75">
        <v>1.923112234</v>
      </c>
    </row>
    <row r="6093" spans="2:4" x14ac:dyDescent="0.3">
      <c r="B6093" s="75">
        <v>1.8124946770000001</v>
      </c>
      <c r="C6093" s="75">
        <v>3.7190710280000001</v>
      </c>
      <c r="D6093" s="75">
        <v>-0.92088123300000002</v>
      </c>
    </row>
    <row r="6094" spans="2:4" x14ac:dyDescent="0.3">
      <c r="B6094" s="75">
        <v>2.3534350929999999</v>
      </c>
      <c r="C6094" s="75">
        <v>2.7140325399999998</v>
      </c>
      <c r="D6094" s="75">
        <v>2.281007717</v>
      </c>
    </row>
    <row r="6095" spans="2:4" x14ac:dyDescent="0.3">
      <c r="B6095" s="75">
        <v>4.5932835409999999</v>
      </c>
      <c r="C6095" s="75">
        <v>6.5294061069999998</v>
      </c>
      <c r="D6095" s="75">
        <v>-0.140804817</v>
      </c>
    </row>
    <row r="6096" spans="2:4" x14ac:dyDescent="0.3">
      <c r="B6096" s="75">
        <v>3.3950436939999999</v>
      </c>
      <c r="C6096" s="75">
        <v>0.73101715199999995</v>
      </c>
      <c r="D6096" s="75">
        <v>-4.3647612489999998</v>
      </c>
    </row>
    <row r="6097" spans="2:13" x14ac:dyDescent="0.3">
      <c r="B6097" s="75">
        <v>1.5172836279999999</v>
      </c>
      <c r="C6097" s="75">
        <v>0.64968148999999997</v>
      </c>
      <c r="D6097" s="75">
        <v>0.96783345700000001</v>
      </c>
    </row>
    <row r="6098" spans="2:13" x14ac:dyDescent="0.3">
      <c r="B6098" s="75">
        <v>0.93288028499999998</v>
      </c>
      <c r="C6098" s="75">
        <v>-5.0486062809999996</v>
      </c>
      <c r="D6098" s="75">
        <v>-4.7662177110000004</v>
      </c>
    </row>
    <row r="6099" spans="2:13" x14ac:dyDescent="0.3">
      <c r="B6099" s="75">
        <v>0.50463329899999998</v>
      </c>
      <c r="C6099" s="75">
        <v>2.126299811</v>
      </c>
      <c r="D6099" s="75">
        <v>-0.29593729899999999</v>
      </c>
    </row>
    <row r="6100" spans="2:13" x14ac:dyDescent="0.3">
      <c r="B6100" s="75">
        <v>2.4973562600000001</v>
      </c>
      <c r="C6100" s="75">
        <v>1.315769894</v>
      </c>
      <c r="D6100" s="75">
        <v>-0.201599468</v>
      </c>
    </row>
    <row r="6103" spans="2:13" x14ac:dyDescent="0.3">
      <c r="B6103" s="75" t="s">
        <v>762</v>
      </c>
      <c r="C6103" s="75" t="s">
        <v>98</v>
      </c>
      <c r="D6103" s="75" t="s">
        <v>275</v>
      </c>
      <c r="E6103" s="75" t="s">
        <v>276</v>
      </c>
      <c r="F6103" s="75" t="s">
        <v>329</v>
      </c>
      <c r="G6103" s="75" t="s">
        <v>330</v>
      </c>
      <c r="H6103" s="75" t="s">
        <v>331</v>
      </c>
      <c r="I6103" s="75" t="s">
        <v>332</v>
      </c>
      <c r="J6103" s="75" t="s">
        <v>333</v>
      </c>
      <c r="K6103" s="75" t="s">
        <v>334</v>
      </c>
      <c r="L6103" s="75" t="s">
        <v>335</v>
      </c>
      <c r="M6103" s="75" t="s">
        <v>336</v>
      </c>
    </row>
    <row r="6104" spans="2:13" x14ac:dyDescent="0.3">
      <c r="B6104" s="75">
        <v>1</v>
      </c>
      <c r="C6104" s="75">
        <v>1</v>
      </c>
      <c r="D6104" s="75">
        <v>-3.6389999999999998</v>
      </c>
      <c r="E6104" s="75">
        <v>0.41799999999999998</v>
      </c>
      <c r="F6104" s="75">
        <v>-0.67</v>
      </c>
      <c r="G6104" s="75">
        <v>1.7789999999999999</v>
      </c>
      <c r="H6104" s="75">
        <v>-0.16800000000000001</v>
      </c>
      <c r="I6104" s="75">
        <v>1.627</v>
      </c>
      <c r="J6104" s="75">
        <v>-0.38800000000000001</v>
      </c>
      <c r="K6104" s="75">
        <v>0.52900000000000003</v>
      </c>
      <c r="L6104" s="75">
        <v>-0.874</v>
      </c>
      <c r="M6104" s="75">
        <v>-0.81399999999999995</v>
      </c>
    </row>
    <row r="6105" spans="2:13" x14ac:dyDescent="0.3">
      <c r="B6105" s="75">
        <v>2</v>
      </c>
      <c r="C6105" s="75">
        <v>2</v>
      </c>
      <c r="D6105" s="75">
        <v>-3.327</v>
      </c>
      <c r="E6105" s="75">
        <v>0.496</v>
      </c>
      <c r="F6105" s="75">
        <v>-0.69399999999999995</v>
      </c>
      <c r="G6105" s="75">
        <v>1.365</v>
      </c>
      <c r="H6105" s="75">
        <v>-0.26500000000000001</v>
      </c>
      <c r="I6105" s="75">
        <v>1.9330000000000001</v>
      </c>
      <c r="J6105" s="75">
        <v>-0.36299999999999999</v>
      </c>
      <c r="K6105" s="75">
        <v>0.51</v>
      </c>
      <c r="L6105" s="75">
        <v>-0.621</v>
      </c>
      <c r="M6105" s="75">
        <v>-0.48799999999999999</v>
      </c>
    </row>
    <row r="6106" spans="2:13" x14ac:dyDescent="0.3">
      <c r="B6106" s="75">
        <v>3</v>
      </c>
      <c r="C6106" s="75">
        <v>3</v>
      </c>
      <c r="D6106" s="75">
        <v>-2.12</v>
      </c>
      <c r="E6106" s="75">
        <v>0.89400000000000002</v>
      </c>
      <c r="F6106" s="75">
        <v>-1.5760000000000001</v>
      </c>
      <c r="G6106" s="75">
        <v>0.14699999999999999</v>
      </c>
      <c r="H6106" s="75">
        <v>-0.70699999999999996</v>
      </c>
      <c r="I6106" s="75">
        <v>1.5589999999999999</v>
      </c>
      <c r="J6106" s="75">
        <v>-0.57899999999999996</v>
      </c>
      <c r="K6106" s="75">
        <v>0.67600000000000005</v>
      </c>
      <c r="L6106" s="75">
        <v>-0.80900000000000005</v>
      </c>
      <c r="M6106" s="75">
        <v>-4.9000000000000002E-2</v>
      </c>
    </row>
    <row r="6107" spans="2:13" x14ac:dyDescent="0.3">
      <c r="B6107" s="75">
        <v>4</v>
      </c>
      <c r="C6107" s="75">
        <v>4</v>
      </c>
      <c r="D6107" s="75">
        <v>-2.2869999999999999</v>
      </c>
      <c r="E6107" s="75">
        <v>1.8089999999999999</v>
      </c>
      <c r="F6107" s="75">
        <v>-1.498</v>
      </c>
      <c r="G6107" s="75">
        <v>1.012</v>
      </c>
      <c r="H6107" s="75">
        <v>-1.0529999999999999</v>
      </c>
      <c r="I6107" s="75">
        <v>1.06</v>
      </c>
      <c r="J6107" s="75">
        <v>-0.56699999999999995</v>
      </c>
      <c r="K6107" s="75">
        <v>0.23499999999999999</v>
      </c>
      <c r="L6107" s="75">
        <v>-9.0999999999999998E-2</v>
      </c>
      <c r="M6107" s="75">
        <v>-0.79500000000000004</v>
      </c>
    </row>
    <row r="6108" spans="2:13" x14ac:dyDescent="0.3">
      <c r="B6108" s="75">
        <v>5</v>
      </c>
      <c r="C6108" s="75">
        <v>5</v>
      </c>
      <c r="D6108" s="75">
        <v>-2.5979999999999999</v>
      </c>
      <c r="E6108" s="75">
        <v>1.9379999999999999</v>
      </c>
      <c r="F6108" s="75">
        <v>-0.84599999999999997</v>
      </c>
      <c r="G6108" s="75">
        <v>1.0620000000000001</v>
      </c>
      <c r="H6108" s="75">
        <v>-1.633</v>
      </c>
      <c r="I6108" s="75">
        <v>0.76400000000000001</v>
      </c>
      <c r="J6108" s="75">
        <v>0.39400000000000002</v>
      </c>
      <c r="K6108" s="75">
        <v>-0.15</v>
      </c>
      <c r="L6108" s="75">
        <v>0.27700000000000002</v>
      </c>
      <c r="M6108" s="75">
        <v>-0.39600000000000002</v>
      </c>
    </row>
    <row r="6109" spans="2:13" x14ac:dyDescent="0.3">
      <c r="B6109" s="75">
        <v>6</v>
      </c>
      <c r="C6109" s="75">
        <v>6</v>
      </c>
      <c r="D6109" s="75">
        <v>-2.8519999999999999</v>
      </c>
      <c r="E6109" s="75">
        <v>1.9139999999999999</v>
      </c>
      <c r="F6109" s="75">
        <v>-0.755</v>
      </c>
      <c r="G6109" s="75">
        <v>0.82499999999999996</v>
      </c>
      <c r="H6109" s="75">
        <v>-1.5880000000000001</v>
      </c>
      <c r="I6109" s="75">
        <v>0.85499999999999998</v>
      </c>
      <c r="J6109" s="75">
        <v>0.217</v>
      </c>
      <c r="K6109" s="75">
        <v>-0.246</v>
      </c>
      <c r="L6109" s="75">
        <v>0.23799999999999999</v>
      </c>
      <c r="M6109" s="75">
        <v>-0.36499999999999999</v>
      </c>
    </row>
    <row r="6110" spans="2:13" x14ac:dyDescent="0.3">
      <c r="B6110" s="75">
        <v>7</v>
      </c>
      <c r="C6110" s="75">
        <v>7</v>
      </c>
      <c r="D6110" s="75">
        <v>-3.4820000000000002</v>
      </c>
      <c r="E6110" s="75">
        <v>2.524</v>
      </c>
      <c r="F6110" s="75">
        <v>-0.433</v>
      </c>
      <c r="G6110" s="75">
        <v>1.048</v>
      </c>
      <c r="H6110" s="75">
        <v>-1.9950000000000001</v>
      </c>
      <c r="I6110" s="75">
        <v>0.90200000000000002</v>
      </c>
      <c r="J6110" s="75">
        <v>0.32200000000000001</v>
      </c>
      <c r="K6110" s="75">
        <v>0.45</v>
      </c>
      <c r="L6110" s="75">
        <v>0.377</v>
      </c>
      <c r="M6110" s="75">
        <v>-0.36599999999999999</v>
      </c>
    </row>
    <row r="6111" spans="2:13" x14ac:dyDescent="0.3">
      <c r="B6111" s="75">
        <v>8</v>
      </c>
      <c r="C6111" s="75">
        <v>8</v>
      </c>
      <c r="D6111" s="75">
        <v>-3.9409999999999998</v>
      </c>
      <c r="E6111" s="75">
        <v>2.3050000000000002</v>
      </c>
      <c r="F6111" s="75">
        <v>0.124</v>
      </c>
      <c r="G6111" s="75">
        <v>1.7709999999999999</v>
      </c>
      <c r="H6111" s="75">
        <v>-1.8149999999999999</v>
      </c>
      <c r="I6111" s="75">
        <v>0.59299999999999997</v>
      </c>
      <c r="J6111" s="75">
        <v>-0.435</v>
      </c>
      <c r="K6111" s="75">
        <v>0.99199999999999999</v>
      </c>
      <c r="L6111" s="75">
        <v>0.57499999999999996</v>
      </c>
      <c r="M6111" s="75">
        <v>-0.30099999999999999</v>
      </c>
    </row>
    <row r="6112" spans="2:13" x14ac:dyDescent="0.3">
      <c r="B6112" s="75">
        <v>9</v>
      </c>
      <c r="C6112" s="75">
        <v>9</v>
      </c>
      <c r="D6112" s="75">
        <v>-3.86</v>
      </c>
      <c r="E6112" s="75">
        <v>2.1160000000000001</v>
      </c>
      <c r="F6112" s="75">
        <v>-0.93899999999999995</v>
      </c>
      <c r="G6112" s="75">
        <v>0.68799999999999994</v>
      </c>
      <c r="H6112" s="75">
        <v>-0.67500000000000004</v>
      </c>
      <c r="I6112" s="75">
        <v>1.679</v>
      </c>
      <c r="J6112" s="75">
        <v>-0.51200000000000001</v>
      </c>
      <c r="K6112" s="75">
        <v>0.92800000000000005</v>
      </c>
      <c r="L6112" s="75">
        <v>-0.16700000000000001</v>
      </c>
      <c r="M6112" s="75">
        <v>-0.434</v>
      </c>
    </row>
    <row r="6113" spans="2:13" x14ac:dyDescent="0.3">
      <c r="B6113" s="75">
        <v>10</v>
      </c>
      <c r="C6113" s="75">
        <v>10</v>
      </c>
      <c r="D6113" s="75">
        <v>-3.6480000000000001</v>
      </c>
      <c r="E6113" s="75">
        <v>1.8120000000000001</v>
      </c>
      <c r="F6113" s="75">
        <v>-1.3779999999999999</v>
      </c>
      <c r="G6113" s="75">
        <v>1.5780000000000001</v>
      </c>
      <c r="H6113" s="75">
        <v>6.5000000000000002E-2</v>
      </c>
      <c r="I6113" s="75">
        <v>1.577</v>
      </c>
      <c r="J6113" s="75">
        <v>-0.46600000000000003</v>
      </c>
      <c r="K6113" s="75">
        <v>0.70199999999999996</v>
      </c>
      <c r="L6113" s="75">
        <v>0.06</v>
      </c>
      <c r="M6113" s="75">
        <v>-0.83599999999999997</v>
      </c>
    </row>
    <row r="6114" spans="2:13" x14ac:dyDescent="0.3">
      <c r="B6114" s="75">
        <v>11</v>
      </c>
      <c r="C6114" s="75">
        <v>11</v>
      </c>
      <c r="D6114" s="75">
        <v>-3.032</v>
      </c>
      <c r="E6114" s="75">
        <v>1.7390000000000001</v>
      </c>
      <c r="F6114" s="75">
        <v>-1.141</v>
      </c>
      <c r="G6114" s="75">
        <v>0.73699999999999999</v>
      </c>
      <c r="H6114" s="75">
        <v>-0.83399999999999996</v>
      </c>
      <c r="I6114" s="75">
        <v>1.3859999999999999</v>
      </c>
      <c r="J6114" s="75">
        <v>-0.57499999999999996</v>
      </c>
      <c r="K6114" s="75">
        <v>0.67900000000000005</v>
      </c>
      <c r="L6114" s="75">
        <v>-1.7999999999999999E-2</v>
      </c>
      <c r="M6114" s="75">
        <v>-0.82299999999999995</v>
      </c>
    </row>
    <row r="6115" spans="2:13" x14ac:dyDescent="0.3">
      <c r="B6115" s="75">
        <v>12</v>
      </c>
      <c r="C6115" s="75">
        <v>1</v>
      </c>
      <c r="D6115" s="75">
        <v>-3.653</v>
      </c>
      <c r="E6115" s="75">
        <v>0.373</v>
      </c>
      <c r="F6115" s="75">
        <v>-0.6</v>
      </c>
      <c r="G6115" s="75">
        <v>1.7050000000000001</v>
      </c>
      <c r="H6115" s="75">
        <v>-0.222</v>
      </c>
      <c r="I6115" s="75">
        <v>1.7649999999999999</v>
      </c>
      <c r="J6115" s="75">
        <v>-0.35299999999999998</v>
      </c>
      <c r="K6115" s="75">
        <v>0.53700000000000003</v>
      </c>
      <c r="L6115" s="75">
        <v>-0.79700000000000004</v>
      </c>
      <c r="M6115" s="75">
        <v>-0.81299999999999994</v>
      </c>
    </row>
    <row r="6116" spans="2:13" x14ac:dyDescent="0.3">
      <c r="B6116" s="75">
        <v>13</v>
      </c>
      <c r="C6116" s="75">
        <v>2</v>
      </c>
      <c r="D6116" s="75">
        <v>-3.2370000000000001</v>
      </c>
      <c r="E6116" s="75">
        <v>0.436</v>
      </c>
      <c r="F6116" s="75">
        <v>-0.86</v>
      </c>
      <c r="G6116" s="75">
        <v>1.363</v>
      </c>
      <c r="H6116" s="75">
        <v>-0.251</v>
      </c>
      <c r="I6116" s="75">
        <v>1.915</v>
      </c>
      <c r="J6116" s="75">
        <v>-0.39500000000000002</v>
      </c>
      <c r="K6116" s="75">
        <v>0.751</v>
      </c>
      <c r="L6116" s="75">
        <v>-0.77400000000000002</v>
      </c>
      <c r="M6116" s="75">
        <v>-0.32700000000000001</v>
      </c>
    </row>
    <row r="6117" spans="2:13" x14ac:dyDescent="0.3">
      <c r="B6117" s="75">
        <v>14</v>
      </c>
      <c r="C6117" s="75">
        <v>3</v>
      </c>
      <c r="D6117" s="75">
        <v>-2.1349999999999998</v>
      </c>
      <c r="E6117" s="75">
        <v>0.95399999999999996</v>
      </c>
      <c r="F6117" s="75">
        <v>-1.6319999999999999</v>
      </c>
      <c r="G6117" s="75">
        <v>0.121</v>
      </c>
      <c r="H6117" s="75">
        <v>-0.70399999999999996</v>
      </c>
      <c r="I6117" s="75">
        <v>1.6</v>
      </c>
      <c r="J6117" s="75">
        <v>-0.628</v>
      </c>
      <c r="K6117" s="75">
        <v>0.71299999999999997</v>
      </c>
      <c r="L6117" s="75">
        <v>-0.90300000000000002</v>
      </c>
      <c r="M6117" s="75">
        <v>-2.7E-2</v>
      </c>
    </row>
    <row r="6118" spans="2:13" x14ac:dyDescent="0.3">
      <c r="B6118" s="75">
        <v>15</v>
      </c>
      <c r="C6118" s="75">
        <v>4</v>
      </c>
      <c r="D6118" s="75">
        <v>-2.3039999999999998</v>
      </c>
      <c r="E6118" s="75">
        <v>1.784</v>
      </c>
      <c r="F6118" s="75">
        <v>-1.506</v>
      </c>
      <c r="G6118" s="75">
        <v>0.98099999999999998</v>
      </c>
      <c r="H6118" s="75">
        <v>-0.96099999999999997</v>
      </c>
      <c r="I6118" s="75">
        <v>0.80600000000000005</v>
      </c>
      <c r="J6118" s="75">
        <v>-0.29399999999999998</v>
      </c>
      <c r="K6118" s="75">
        <v>-2E-3</v>
      </c>
      <c r="L6118" s="75">
        <v>0.11899999999999999</v>
      </c>
      <c r="M6118" s="75">
        <v>-0.76</v>
      </c>
    </row>
    <row r="6119" spans="2:13" x14ac:dyDescent="0.3">
      <c r="B6119" s="75">
        <v>16</v>
      </c>
      <c r="C6119" s="75">
        <v>5</v>
      </c>
      <c r="D6119" s="75">
        <v>-2.54</v>
      </c>
      <c r="E6119" s="75">
        <v>2.1440000000000001</v>
      </c>
      <c r="F6119" s="75">
        <v>-1.024</v>
      </c>
      <c r="G6119" s="75">
        <v>0.93300000000000005</v>
      </c>
      <c r="H6119" s="75">
        <v>-1.5669999999999999</v>
      </c>
      <c r="I6119" s="75">
        <v>1.024</v>
      </c>
      <c r="J6119" s="75">
        <v>0.188</v>
      </c>
      <c r="K6119" s="75">
        <v>-4.7E-2</v>
      </c>
      <c r="L6119" s="75">
        <v>0.309</v>
      </c>
      <c r="M6119" s="75">
        <v>-0.63300000000000001</v>
      </c>
    </row>
    <row r="6120" spans="2:13" x14ac:dyDescent="0.3">
      <c r="B6120" s="75">
        <v>17</v>
      </c>
      <c r="C6120" s="75">
        <v>6</v>
      </c>
      <c r="D6120" s="75">
        <v>-2.8260000000000001</v>
      </c>
      <c r="E6120" s="75">
        <v>2.0030000000000001</v>
      </c>
      <c r="F6120" s="75">
        <v>-0.73799999999999999</v>
      </c>
      <c r="G6120" s="75">
        <v>0.80100000000000005</v>
      </c>
      <c r="H6120" s="75">
        <v>-1.669</v>
      </c>
      <c r="I6120" s="75">
        <v>0.93899999999999995</v>
      </c>
      <c r="J6120" s="75">
        <v>0.245</v>
      </c>
      <c r="K6120" s="75">
        <v>-0.25700000000000001</v>
      </c>
      <c r="L6120" s="75">
        <v>0.25600000000000001</v>
      </c>
      <c r="M6120" s="75">
        <v>-0.45800000000000002</v>
      </c>
    </row>
    <row r="6121" spans="2:13" x14ac:dyDescent="0.3">
      <c r="B6121" s="75">
        <v>18</v>
      </c>
      <c r="C6121" s="75">
        <v>7</v>
      </c>
      <c r="D6121" s="75">
        <v>-3.5819999999999999</v>
      </c>
      <c r="E6121" s="75">
        <v>2.3740000000000001</v>
      </c>
      <c r="F6121" s="75">
        <v>-0.35799999999999998</v>
      </c>
      <c r="G6121" s="75">
        <v>1.1619999999999999</v>
      </c>
      <c r="H6121" s="75">
        <v>-1.9530000000000001</v>
      </c>
      <c r="I6121" s="75">
        <v>0.621</v>
      </c>
      <c r="J6121" s="75">
        <v>0.33900000000000002</v>
      </c>
      <c r="K6121" s="75">
        <v>0.35499999999999998</v>
      </c>
      <c r="L6121" s="75">
        <v>0.41499999999999998</v>
      </c>
      <c r="M6121" s="75">
        <v>-0.25900000000000001</v>
      </c>
    </row>
    <row r="6122" spans="2:13" x14ac:dyDescent="0.3">
      <c r="B6122" s="75">
        <v>19</v>
      </c>
      <c r="C6122" s="75">
        <v>8</v>
      </c>
      <c r="D6122" s="75">
        <v>-3.9510000000000001</v>
      </c>
      <c r="E6122" s="75">
        <v>2.25</v>
      </c>
      <c r="F6122" s="75">
        <v>0.127</v>
      </c>
      <c r="G6122" s="75">
        <v>1.772</v>
      </c>
      <c r="H6122" s="75">
        <v>-1.9059999999999999</v>
      </c>
      <c r="I6122" s="75">
        <v>0.56699999999999995</v>
      </c>
      <c r="J6122" s="75">
        <v>-0.432</v>
      </c>
      <c r="K6122" s="75">
        <v>1.0449999999999999</v>
      </c>
      <c r="L6122" s="75">
        <v>0.59799999999999998</v>
      </c>
      <c r="M6122" s="75">
        <v>-0.29299999999999998</v>
      </c>
    </row>
    <row r="6123" spans="2:13" x14ac:dyDescent="0.3">
      <c r="B6123" s="75">
        <v>20</v>
      </c>
      <c r="C6123" s="75">
        <v>9</v>
      </c>
      <c r="D6123" s="75">
        <v>-3.7829999999999999</v>
      </c>
      <c r="E6123" s="75">
        <v>1.974</v>
      </c>
      <c r="F6123" s="75">
        <v>-1.2</v>
      </c>
      <c r="G6123" s="75">
        <v>0.60599999999999998</v>
      </c>
      <c r="H6123" s="75">
        <v>-0.65</v>
      </c>
      <c r="I6123" s="75">
        <v>1.504</v>
      </c>
      <c r="J6123" s="75">
        <v>-0.13400000000000001</v>
      </c>
      <c r="K6123" s="75">
        <v>0.52800000000000002</v>
      </c>
      <c r="L6123" s="75">
        <v>0.39200000000000002</v>
      </c>
      <c r="M6123" s="75">
        <v>-0.57999999999999996</v>
      </c>
    </row>
    <row r="6124" spans="2:13" x14ac:dyDescent="0.3">
      <c r="B6124" s="75">
        <v>21</v>
      </c>
      <c r="C6124" s="75">
        <v>10</v>
      </c>
      <c r="D6124" s="75">
        <v>-3.673</v>
      </c>
      <c r="E6124" s="75">
        <v>1.8109999999999999</v>
      </c>
      <c r="F6124" s="75">
        <v>-1.405</v>
      </c>
      <c r="G6124" s="75">
        <v>1.621</v>
      </c>
      <c r="H6124" s="75">
        <v>4.3999999999999997E-2</v>
      </c>
      <c r="I6124" s="75">
        <v>1.5720000000000001</v>
      </c>
      <c r="J6124" s="75">
        <v>-0.45300000000000001</v>
      </c>
      <c r="K6124" s="75">
        <v>0.745</v>
      </c>
      <c r="L6124" s="75">
        <v>-6.6000000000000003E-2</v>
      </c>
      <c r="M6124" s="75">
        <v>-0.73299999999999998</v>
      </c>
    </row>
    <row r="6125" spans="2:13" x14ac:dyDescent="0.3">
      <c r="B6125" s="75">
        <v>22</v>
      </c>
      <c r="C6125" s="75">
        <v>11</v>
      </c>
      <c r="D6125" s="75">
        <v>-2.9460000000000002</v>
      </c>
      <c r="E6125" s="75">
        <v>1.649</v>
      </c>
      <c r="F6125" s="75">
        <v>-1.167</v>
      </c>
      <c r="G6125" s="75">
        <v>0.78800000000000003</v>
      </c>
      <c r="H6125" s="75">
        <v>-0.90900000000000003</v>
      </c>
      <c r="I6125" s="75">
        <v>1.3</v>
      </c>
      <c r="J6125" s="75">
        <v>-0.56200000000000006</v>
      </c>
      <c r="K6125" s="75">
        <v>0.90200000000000002</v>
      </c>
      <c r="L6125" s="75">
        <v>-7.0000000000000007E-2</v>
      </c>
      <c r="M6125" s="75">
        <v>-0.84199999999999997</v>
      </c>
    </row>
    <row r="6126" spans="2:13" x14ac:dyDescent="0.3">
      <c r="B6126" s="75">
        <v>23</v>
      </c>
      <c r="C6126" s="75">
        <v>1</v>
      </c>
      <c r="D6126" s="75">
        <v>-3.665</v>
      </c>
      <c r="E6126" s="75">
        <v>0.33700000000000002</v>
      </c>
      <c r="F6126" s="75">
        <v>-0.64100000000000001</v>
      </c>
      <c r="G6126" s="75">
        <v>1.7909999999999999</v>
      </c>
      <c r="H6126" s="75">
        <v>-0.19400000000000001</v>
      </c>
      <c r="I6126" s="75">
        <v>1.6859999999999999</v>
      </c>
      <c r="J6126" s="75">
        <v>-0.35899999999999999</v>
      </c>
      <c r="K6126" s="75">
        <v>0.56999999999999995</v>
      </c>
      <c r="L6126" s="75">
        <v>-0.67600000000000005</v>
      </c>
      <c r="M6126" s="75">
        <v>-0.84099999999999997</v>
      </c>
    </row>
    <row r="6127" spans="2:13" x14ac:dyDescent="0.3">
      <c r="B6127" s="75">
        <v>24</v>
      </c>
      <c r="C6127" s="75">
        <v>2</v>
      </c>
      <c r="D6127" s="75">
        <v>-3.165</v>
      </c>
      <c r="E6127" s="75">
        <v>0.40799999999999997</v>
      </c>
      <c r="F6127" s="75">
        <v>-0.97099999999999997</v>
      </c>
      <c r="G6127" s="75">
        <v>1.2070000000000001</v>
      </c>
      <c r="H6127" s="75">
        <v>-0.29799999999999999</v>
      </c>
      <c r="I6127" s="75">
        <v>1.921</v>
      </c>
      <c r="J6127" s="75">
        <v>-0.215</v>
      </c>
      <c r="K6127" s="75">
        <v>0.72299999999999998</v>
      </c>
      <c r="L6127" s="75">
        <v>-0.49199999999999999</v>
      </c>
      <c r="M6127" s="75">
        <v>-0.42499999999999999</v>
      </c>
    </row>
    <row r="6128" spans="2:13" x14ac:dyDescent="0.3">
      <c r="B6128" s="75">
        <v>25</v>
      </c>
      <c r="C6128" s="75">
        <v>3</v>
      </c>
      <c r="D6128" s="75">
        <v>-2.105</v>
      </c>
      <c r="E6128" s="75">
        <v>1.0349999999999999</v>
      </c>
      <c r="F6128" s="75">
        <v>-1.7050000000000001</v>
      </c>
      <c r="G6128" s="75">
        <v>0.23100000000000001</v>
      </c>
      <c r="H6128" s="75">
        <v>-0.55800000000000005</v>
      </c>
      <c r="I6128" s="75">
        <v>1.554</v>
      </c>
      <c r="J6128" s="75">
        <v>-0.64900000000000002</v>
      </c>
      <c r="K6128" s="75">
        <v>0.71</v>
      </c>
      <c r="L6128" s="75">
        <v>-0.85499999999999998</v>
      </c>
      <c r="M6128" s="75">
        <v>-0.151</v>
      </c>
    </row>
    <row r="6129" spans="2:13" x14ac:dyDescent="0.3">
      <c r="B6129" s="75">
        <v>26</v>
      </c>
      <c r="C6129" s="75">
        <v>4</v>
      </c>
      <c r="D6129" s="75">
        <v>-2.3119999999999998</v>
      </c>
      <c r="E6129" s="75">
        <v>1.746</v>
      </c>
      <c r="F6129" s="75">
        <v>-1.51</v>
      </c>
      <c r="G6129" s="75">
        <v>1.0189999999999999</v>
      </c>
      <c r="H6129" s="75">
        <v>-0.99</v>
      </c>
      <c r="I6129" s="75">
        <v>0.94099999999999995</v>
      </c>
      <c r="J6129" s="75">
        <v>-0.48799999999999999</v>
      </c>
      <c r="K6129" s="75">
        <v>0.20799999999999999</v>
      </c>
      <c r="L6129" s="75">
        <v>3.3000000000000002E-2</v>
      </c>
      <c r="M6129" s="75">
        <v>-0.84699999999999998</v>
      </c>
    </row>
    <row r="6130" spans="2:13" x14ac:dyDescent="0.3">
      <c r="B6130" s="75">
        <v>27</v>
      </c>
      <c r="C6130" s="75">
        <v>5</v>
      </c>
      <c r="D6130" s="75">
        <v>-2.6349999999999998</v>
      </c>
      <c r="E6130" s="75">
        <v>2.1469999999999998</v>
      </c>
      <c r="F6130" s="75">
        <v>-1.129</v>
      </c>
      <c r="G6130" s="75">
        <v>0.91100000000000003</v>
      </c>
      <c r="H6130" s="75">
        <v>-1.407</v>
      </c>
      <c r="I6130" s="75">
        <v>1.095</v>
      </c>
      <c r="J6130" s="75">
        <v>-7.0999999999999994E-2</v>
      </c>
      <c r="K6130" s="75">
        <v>0.11799999999999999</v>
      </c>
      <c r="L6130" s="75">
        <v>0.13900000000000001</v>
      </c>
      <c r="M6130" s="75">
        <v>-0.68500000000000005</v>
      </c>
    </row>
    <row r="6131" spans="2:13" x14ac:dyDescent="0.3">
      <c r="B6131" s="75">
        <v>28</v>
      </c>
      <c r="C6131" s="75">
        <v>6</v>
      </c>
      <c r="D6131" s="75">
        <v>-2.887</v>
      </c>
      <c r="E6131" s="75">
        <v>2.1309999999999998</v>
      </c>
      <c r="F6131" s="75">
        <v>-0.83</v>
      </c>
      <c r="G6131" s="75">
        <v>0.68200000000000005</v>
      </c>
      <c r="H6131" s="75">
        <v>-1.5569999999999999</v>
      </c>
      <c r="I6131" s="75">
        <v>0.81799999999999995</v>
      </c>
      <c r="J6131" s="75">
        <v>0.44800000000000001</v>
      </c>
      <c r="K6131" s="75">
        <v>-0.38200000000000001</v>
      </c>
      <c r="L6131" s="75">
        <v>0.20699999999999999</v>
      </c>
      <c r="M6131" s="75">
        <v>-0.40200000000000002</v>
      </c>
    </row>
    <row r="6132" spans="2:13" x14ac:dyDescent="0.3">
      <c r="B6132" s="75">
        <v>29</v>
      </c>
      <c r="C6132" s="75">
        <v>7</v>
      </c>
      <c r="D6132" s="75">
        <v>-3.6349999999999998</v>
      </c>
      <c r="E6132" s="75">
        <v>2.25</v>
      </c>
      <c r="F6132" s="75">
        <v>-0.39400000000000002</v>
      </c>
      <c r="G6132" s="75">
        <v>1.012</v>
      </c>
      <c r="H6132" s="75">
        <v>-1.6930000000000001</v>
      </c>
      <c r="I6132" s="75">
        <v>0.11700000000000001</v>
      </c>
      <c r="J6132" s="75">
        <v>0.66500000000000004</v>
      </c>
      <c r="K6132" s="75">
        <v>0.28100000000000003</v>
      </c>
      <c r="L6132" s="75">
        <v>0.34300000000000003</v>
      </c>
      <c r="M6132" s="75">
        <v>-3.0000000000000001E-3</v>
      </c>
    </row>
    <row r="6133" spans="2:13" x14ac:dyDescent="0.3">
      <c r="B6133" s="75">
        <v>30</v>
      </c>
      <c r="C6133" s="75">
        <v>8</v>
      </c>
      <c r="D6133" s="75">
        <v>-3.9860000000000002</v>
      </c>
      <c r="E6133" s="75">
        <v>2.3250000000000002</v>
      </c>
      <c r="F6133" s="75">
        <v>0.10199999999999999</v>
      </c>
      <c r="G6133" s="75">
        <v>1.633</v>
      </c>
      <c r="H6133" s="75">
        <v>-2.0139999999999998</v>
      </c>
      <c r="I6133" s="75">
        <v>0.57599999999999996</v>
      </c>
      <c r="J6133" s="75">
        <v>-0.34399999999999997</v>
      </c>
      <c r="K6133" s="75">
        <v>1.0029999999999999</v>
      </c>
      <c r="L6133" s="75">
        <v>0.56599999999999995</v>
      </c>
      <c r="M6133" s="75">
        <v>-0.245</v>
      </c>
    </row>
    <row r="6134" spans="2:13" x14ac:dyDescent="0.3">
      <c r="B6134" s="75">
        <v>31</v>
      </c>
      <c r="C6134" s="75">
        <v>9</v>
      </c>
      <c r="D6134" s="75">
        <v>-3.7120000000000002</v>
      </c>
      <c r="E6134" s="75">
        <v>1.8160000000000001</v>
      </c>
      <c r="F6134" s="75">
        <v>-1.171</v>
      </c>
      <c r="G6134" s="75">
        <v>0.64700000000000002</v>
      </c>
      <c r="H6134" s="75">
        <v>-0.76700000000000002</v>
      </c>
      <c r="I6134" s="75">
        <v>1.698</v>
      </c>
      <c r="J6134" s="75">
        <v>-0.34699999999999998</v>
      </c>
      <c r="K6134" s="75">
        <v>0.92</v>
      </c>
      <c r="L6134" s="75">
        <v>0.159</v>
      </c>
      <c r="M6134" s="75">
        <v>-0.35899999999999999</v>
      </c>
    </row>
    <row r="6135" spans="2:13" x14ac:dyDescent="0.3">
      <c r="B6135" s="75">
        <v>32</v>
      </c>
      <c r="C6135" s="75">
        <v>10</v>
      </c>
      <c r="D6135" s="75">
        <v>-3.74</v>
      </c>
      <c r="E6135" s="75">
        <v>1.8320000000000001</v>
      </c>
      <c r="F6135" s="75">
        <v>-1.3839999999999999</v>
      </c>
      <c r="G6135" s="75">
        <v>1.587</v>
      </c>
      <c r="H6135" s="75">
        <v>4.9000000000000002E-2</v>
      </c>
      <c r="I6135" s="75">
        <v>1.6419999999999999</v>
      </c>
      <c r="J6135" s="75">
        <v>-0.51600000000000001</v>
      </c>
      <c r="K6135" s="75">
        <v>0.70699999999999996</v>
      </c>
      <c r="L6135" s="75">
        <v>-0.16900000000000001</v>
      </c>
      <c r="M6135" s="75">
        <v>-0.52200000000000002</v>
      </c>
    </row>
    <row r="6136" spans="2:13" x14ac:dyDescent="0.3">
      <c r="B6136" s="75">
        <v>33</v>
      </c>
      <c r="C6136" s="75">
        <v>11</v>
      </c>
      <c r="D6136" s="75">
        <v>-2.859</v>
      </c>
      <c r="E6136" s="75">
        <v>1.627</v>
      </c>
      <c r="F6136" s="75">
        <v>-1.1399999999999999</v>
      </c>
      <c r="G6136" s="75">
        <v>0.76900000000000002</v>
      </c>
      <c r="H6136" s="75">
        <v>-0.94799999999999995</v>
      </c>
      <c r="I6136" s="75">
        <v>1.39</v>
      </c>
      <c r="J6136" s="75">
        <v>-0.60799999999999998</v>
      </c>
      <c r="K6136" s="75">
        <v>0.95599999999999996</v>
      </c>
      <c r="L6136" s="75">
        <v>-0.20399999999999999</v>
      </c>
      <c r="M6136" s="75">
        <v>-0.72699999999999998</v>
      </c>
    </row>
    <row r="6137" spans="2:13" x14ac:dyDescent="0.3">
      <c r="B6137" s="75">
        <v>34</v>
      </c>
      <c r="C6137" s="75">
        <v>1</v>
      </c>
      <c r="D6137" s="75">
        <v>-3.6240000000000001</v>
      </c>
      <c r="E6137" s="75">
        <v>0.30499999999999999</v>
      </c>
      <c r="F6137" s="75">
        <v>-0.70799999999999996</v>
      </c>
      <c r="G6137" s="75">
        <v>1.758</v>
      </c>
      <c r="H6137" s="75">
        <v>-0.19400000000000001</v>
      </c>
      <c r="I6137" s="75">
        <v>1.675</v>
      </c>
      <c r="J6137" s="75">
        <v>-0.27300000000000002</v>
      </c>
      <c r="K6137" s="75">
        <v>0.56100000000000005</v>
      </c>
      <c r="L6137" s="75">
        <v>-0.57699999999999996</v>
      </c>
      <c r="M6137" s="75">
        <v>-0.84299999999999997</v>
      </c>
    </row>
    <row r="6138" spans="2:13" x14ac:dyDescent="0.3">
      <c r="B6138" s="75">
        <v>35</v>
      </c>
      <c r="C6138" s="75">
        <v>2</v>
      </c>
      <c r="D6138" s="75">
        <v>-3.0619999999999998</v>
      </c>
      <c r="E6138" s="75">
        <v>0.35099999999999998</v>
      </c>
      <c r="F6138" s="75">
        <v>-1.071</v>
      </c>
      <c r="G6138" s="75">
        <v>1.0609999999999999</v>
      </c>
      <c r="H6138" s="75">
        <v>-0.35499999999999998</v>
      </c>
      <c r="I6138" s="75">
        <v>1.99</v>
      </c>
      <c r="J6138" s="75">
        <v>-0.21</v>
      </c>
      <c r="K6138" s="75">
        <v>0.79600000000000004</v>
      </c>
      <c r="L6138" s="75">
        <v>-0.35799999999999998</v>
      </c>
      <c r="M6138" s="75">
        <v>-0.29899999999999999</v>
      </c>
    </row>
    <row r="6139" spans="2:13" x14ac:dyDescent="0.3">
      <c r="B6139" s="75">
        <v>36</v>
      </c>
      <c r="C6139" s="75">
        <v>3</v>
      </c>
      <c r="D6139" s="75">
        <v>-2.081</v>
      </c>
      <c r="E6139" s="75">
        <v>1.05</v>
      </c>
      <c r="F6139" s="75">
        <v>-1.778</v>
      </c>
      <c r="G6139" s="75">
        <v>0.41099999999999998</v>
      </c>
      <c r="H6139" s="75">
        <v>-0.51800000000000002</v>
      </c>
      <c r="I6139" s="75">
        <v>1.46</v>
      </c>
      <c r="J6139" s="75">
        <v>-0.57599999999999996</v>
      </c>
      <c r="K6139" s="75">
        <v>0.73499999999999999</v>
      </c>
      <c r="L6139" s="75">
        <v>-0.86599999999999999</v>
      </c>
      <c r="M6139" s="75">
        <v>-0.17199999999999999</v>
      </c>
    </row>
    <row r="6140" spans="2:13" x14ac:dyDescent="0.3">
      <c r="B6140" s="75">
        <v>37</v>
      </c>
      <c r="C6140" s="75">
        <v>4</v>
      </c>
      <c r="D6140" s="75">
        <v>-2.2890000000000001</v>
      </c>
      <c r="E6140" s="75">
        <v>1.845</v>
      </c>
      <c r="F6140" s="75">
        <v>-1.6160000000000001</v>
      </c>
      <c r="G6140" s="75">
        <v>0.98699999999999999</v>
      </c>
      <c r="H6140" s="75">
        <v>-0.876</v>
      </c>
      <c r="I6140" s="75">
        <v>1.044</v>
      </c>
      <c r="J6140" s="75">
        <v>-0.54900000000000004</v>
      </c>
      <c r="K6140" s="75">
        <v>0.19600000000000001</v>
      </c>
      <c r="L6140" s="75">
        <v>-7.0000000000000007E-2</v>
      </c>
      <c r="M6140" s="75">
        <v>-0.81399999999999995</v>
      </c>
    </row>
    <row r="6141" spans="2:13" x14ac:dyDescent="0.3">
      <c r="B6141" s="75">
        <v>38</v>
      </c>
      <c r="C6141" s="75">
        <v>5</v>
      </c>
      <c r="D6141" s="75">
        <v>-2.7240000000000002</v>
      </c>
      <c r="E6141" s="75">
        <v>2.0670000000000002</v>
      </c>
      <c r="F6141" s="75">
        <v>-1.1419999999999999</v>
      </c>
      <c r="G6141" s="75">
        <v>0.92300000000000004</v>
      </c>
      <c r="H6141" s="75">
        <v>-1.157</v>
      </c>
      <c r="I6141" s="75">
        <v>1.17</v>
      </c>
      <c r="J6141" s="75">
        <v>-0.27600000000000002</v>
      </c>
      <c r="K6141" s="75">
        <v>0.17199999999999999</v>
      </c>
      <c r="L6141" s="75">
        <v>-8.0000000000000002E-3</v>
      </c>
      <c r="M6141" s="75">
        <v>-0.64900000000000002</v>
      </c>
    </row>
    <row r="6142" spans="2:13" x14ac:dyDescent="0.3">
      <c r="B6142" s="75">
        <v>39</v>
      </c>
      <c r="C6142" s="75">
        <v>6</v>
      </c>
      <c r="D6142" s="75">
        <v>-3.0150000000000001</v>
      </c>
      <c r="E6142" s="75">
        <v>2.2320000000000002</v>
      </c>
      <c r="F6142" s="75">
        <v>-0.89900000000000002</v>
      </c>
      <c r="G6142" s="75">
        <v>0.57399999999999995</v>
      </c>
      <c r="H6142" s="75">
        <v>-1.331</v>
      </c>
      <c r="I6142" s="75">
        <v>0.54600000000000004</v>
      </c>
      <c r="J6142" s="75">
        <v>0.61</v>
      </c>
      <c r="K6142" s="75">
        <v>-0.45200000000000001</v>
      </c>
      <c r="L6142" s="75">
        <v>3.5000000000000003E-2</v>
      </c>
      <c r="M6142" s="75">
        <v>-0.156</v>
      </c>
    </row>
    <row r="6143" spans="2:13" x14ac:dyDescent="0.3">
      <c r="B6143" s="75">
        <v>40</v>
      </c>
      <c r="C6143" s="75">
        <v>7</v>
      </c>
      <c r="D6143" s="75">
        <v>-3.5590000000000002</v>
      </c>
      <c r="E6143" s="75">
        <v>2.1259999999999999</v>
      </c>
      <c r="F6143" s="75">
        <v>-0.44500000000000001</v>
      </c>
      <c r="G6143" s="75">
        <v>1.0529999999999999</v>
      </c>
      <c r="H6143" s="75">
        <v>-1.7649999999999999</v>
      </c>
      <c r="I6143" s="75">
        <v>0.34899999999999998</v>
      </c>
      <c r="J6143" s="75">
        <v>0.54600000000000004</v>
      </c>
      <c r="K6143" s="75">
        <v>0.32100000000000001</v>
      </c>
      <c r="L6143" s="75">
        <v>0.443</v>
      </c>
      <c r="M6143" s="75">
        <v>-0.11799999999999999</v>
      </c>
    </row>
    <row r="6144" spans="2:13" x14ac:dyDescent="0.3">
      <c r="B6144" s="75">
        <v>41</v>
      </c>
      <c r="C6144" s="75">
        <v>8</v>
      </c>
      <c r="D6144" s="75">
        <v>-4.0739999999999998</v>
      </c>
      <c r="E6144" s="75">
        <v>2.2810000000000001</v>
      </c>
      <c r="F6144" s="75">
        <v>0.152</v>
      </c>
      <c r="G6144" s="75">
        <v>1.556</v>
      </c>
      <c r="H6144" s="75">
        <v>-1.613</v>
      </c>
      <c r="I6144" s="75">
        <v>-4.7E-2</v>
      </c>
      <c r="J6144" s="75">
        <v>0.222</v>
      </c>
      <c r="K6144" s="75">
        <v>0.252</v>
      </c>
      <c r="L6144" s="75">
        <v>0.77500000000000002</v>
      </c>
      <c r="M6144" s="75">
        <v>0.125</v>
      </c>
    </row>
    <row r="6145" spans="2:13" x14ac:dyDescent="0.3">
      <c r="B6145" s="75">
        <v>42</v>
      </c>
      <c r="C6145" s="75">
        <v>9</v>
      </c>
      <c r="D6145" s="75">
        <v>-3.6179999999999999</v>
      </c>
      <c r="E6145" s="75">
        <v>1.5760000000000001</v>
      </c>
      <c r="F6145" s="75">
        <v>-1.1399999999999999</v>
      </c>
      <c r="G6145" s="75">
        <v>0.69899999999999995</v>
      </c>
      <c r="H6145" s="75">
        <v>-0.74099999999999999</v>
      </c>
      <c r="I6145" s="75">
        <v>1.633</v>
      </c>
      <c r="J6145" s="75">
        <v>-0.38700000000000001</v>
      </c>
      <c r="K6145" s="75">
        <v>1.0860000000000001</v>
      </c>
      <c r="L6145" s="75">
        <v>0.23499999999999999</v>
      </c>
      <c r="M6145" s="75">
        <v>-0.38800000000000001</v>
      </c>
    </row>
    <row r="6146" spans="2:13" x14ac:dyDescent="0.3">
      <c r="B6146" s="75">
        <v>43</v>
      </c>
      <c r="C6146" s="75">
        <v>10</v>
      </c>
      <c r="D6146" s="75">
        <v>-3.6869999999999998</v>
      </c>
      <c r="E6146" s="75">
        <v>1.784</v>
      </c>
      <c r="F6146" s="75">
        <v>-1.593</v>
      </c>
      <c r="G6146" s="75">
        <v>1.603</v>
      </c>
      <c r="H6146" s="75">
        <v>0.123</v>
      </c>
      <c r="I6146" s="75">
        <v>1.4239999999999999</v>
      </c>
      <c r="J6146" s="75">
        <v>-0.22500000000000001</v>
      </c>
      <c r="K6146" s="75">
        <v>0.441</v>
      </c>
      <c r="L6146" s="75">
        <v>0.20599999999999999</v>
      </c>
      <c r="M6146" s="75">
        <v>-0.71399999999999997</v>
      </c>
    </row>
    <row r="6147" spans="2:13" x14ac:dyDescent="0.3">
      <c r="B6147" s="75">
        <v>44</v>
      </c>
      <c r="C6147" s="75">
        <v>11</v>
      </c>
      <c r="D6147" s="75">
        <v>-2.69</v>
      </c>
      <c r="E6147" s="75">
        <v>1.6519999999999999</v>
      </c>
      <c r="F6147" s="75">
        <v>-1.2609999999999999</v>
      </c>
      <c r="G6147" s="75">
        <v>0.67400000000000004</v>
      </c>
      <c r="H6147" s="75">
        <v>-0.96399999999999997</v>
      </c>
      <c r="I6147" s="75">
        <v>1.4490000000000001</v>
      </c>
      <c r="J6147" s="75">
        <v>-0.59299999999999997</v>
      </c>
      <c r="K6147" s="75">
        <v>1.0049999999999999</v>
      </c>
      <c r="L6147" s="75">
        <v>-0.30299999999999999</v>
      </c>
      <c r="M6147" s="75">
        <v>-0.54100000000000004</v>
      </c>
    </row>
    <row r="6148" spans="2:13" x14ac:dyDescent="0.3">
      <c r="B6148" s="75">
        <v>45</v>
      </c>
      <c r="C6148" s="75">
        <v>1</v>
      </c>
      <c r="D6148" s="75">
        <v>-3.593</v>
      </c>
      <c r="E6148" s="75">
        <v>0.28999999999999998</v>
      </c>
      <c r="F6148" s="75">
        <v>-0.78200000000000003</v>
      </c>
      <c r="G6148" s="75">
        <v>1.7070000000000001</v>
      </c>
      <c r="H6148" s="75">
        <v>-0.17499999999999999</v>
      </c>
      <c r="I6148" s="75">
        <v>1.6619999999999999</v>
      </c>
      <c r="J6148" s="75">
        <v>-0.13700000000000001</v>
      </c>
      <c r="K6148" s="75">
        <v>0.49299999999999999</v>
      </c>
      <c r="L6148" s="75">
        <v>-0.49199999999999999</v>
      </c>
      <c r="M6148" s="75">
        <v>-0.92600000000000005</v>
      </c>
    </row>
    <row r="6149" spans="2:13" x14ac:dyDescent="0.3">
      <c r="B6149" s="75">
        <v>46</v>
      </c>
      <c r="C6149" s="75">
        <v>2</v>
      </c>
      <c r="D6149" s="75">
        <v>-3.0459999999999998</v>
      </c>
      <c r="E6149" s="75">
        <v>0.38700000000000001</v>
      </c>
      <c r="F6149" s="75">
        <v>-1.165</v>
      </c>
      <c r="G6149" s="75">
        <v>0.94</v>
      </c>
      <c r="H6149" s="75">
        <v>-0.38600000000000001</v>
      </c>
      <c r="I6149" s="75">
        <v>1.978</v>
      </c>
      <c r="J6149" s="75">
        <v>-0.186</v>
      </c>
      <c r="K6149" s="75">
        <v>0.81100000000000005</v>
      </c>
      <c r="L6149" s="75">
        <v>-0.39400000000000002</v>
      </c>
      <c r="M6149" s="75">
        <v>-0.19800000000000001</v>
      </c>
    </row>
    <row r="6150" spans="2:13" x14ac:dyDescent="0.3">
      <c r="B6150" s="75">
        <v>47</v>
      </c>
      <c r="C6150" s="75">
        <v>3</v>
      </c>
      <c r="D6150" s="75">
        <v>-2.2549999999999999</v>
      </c>
      <c r="E6150" s="75">
        <v>0.90200000000000002</v>
      </c>
      <c r="F6150" s="75">
        <v>-1.7230000000000001</v>
      </c>
      <c r="G6150" s="75">
        <v>0.45400000000000001</v>
      </c>
      <c r="H6150" s="75">
        <v>-0.52400000000000002</v>
      </c>
      <c r="I6150" s="75">
        <v>1.4530000000000001</v>
      </c>
      <c r="J6150" s="75">
        <v>-0.61399999999999999</v>
      </c>
      <c r="K6150" s="75">
        <v>0.76100000000000001</v>
      </c>
      <c r="L6150" s="75">
        <v>-0.88500000000000001</v>
      </c>
      <c r="M6150" s="75">
        <v>-0.11799999999999999</v>
      </c>
    </row>
    <row r="6151" spans="2:13" x14ac:dyDescent="0.3">
      <c r="B6151" s="75">
        <v>48</v>
      </c>
      <c r="C6151" s="75">
        <v>4</v>
      </c>
      <c r="D6151" s="75">
        <v>-2.2989999999999999</v>
      </c>
      <c r="E6151" s="75">
        <v>1.8480000000000001</v>
      </c>
      <c r="F6151" s="75">
        <v>-1.6950000000000001</v>
      </c>
      <c r="G6151" s="75">
        <v>1.0649999999999999</v>
      </c>
      <c r="H6151" s="75">
        <v>-0.86099999999999999</v>
      </c>
      <c r="I6151" s="75">
        <v>1.0469999999999999</v>
      </c>
      <c r="J6151" s="75">
        <v>-0.60699999999999998</v>
      </c>
      <c r="K6151" s="75">
        <v>0.313</v>
      </c>
      <c r="L6151" s="75">
        <v>-0.253</v>
      </c>
      <c r="M6151" s="75">
        <v>-0.75900000000000001</v>
      </c>
    </row>
    <row r="6152" spans="2:13" x14ac:dyDescent="0.3">
      <c r="B6152" s="75">
        <v>49</v>
      </c>
      <c r="C6152" s="75">
        <v>5</v>
      </c>
      <c r="D6152" s="75">
        <v>-2.911</v>
      </c>
      <c r="E6152" s="75">
        <v>1.9279999999999999</v>
      </c>
      <c r="F6152" s="75">
        <v>-1.131</v>
      </c>
      <c r="G6152" s="75">
        <v>0.89900000000000002</v>
      </c>
      <c r="H6152" s="75">
        <v>-0.91100000000000003</v>
      </c>
      <c r="I6152" s="75">
        <v>1.111</v>
      </c>
      <c r="J6152" s="75">
        <v>-0.20799999999999999</v>
      </c>
      <c r="K6152" s="75">
        <v>-4.7E-2</v>
      </c>
      <c r="L6152" s="75">
        <v>-2.9000000000000001E-2</v>
      </c>
      <c r="M6152" s="75">
        <v>-0.53900000000000003</v>
      </c>
    </row>
    <row r="6153" spans="2:13" x14ac:dyDescent="0.3">
      <c r="B6153" s="75">
        <v>50</v>
      </c>
      <c r="C6153" s="75">
        <v>6</v>
      </c>
      <c r="D6153" s="75">
        <v>-3.089</v>
      </c>
      <c r="E6153" s="75">
        <v>2.339</v>
      </c>
      <c r="F6153" s="75">
        <v>-0.97299999999999998</v>
      </c>
      <c r="G6153" s="75">
        <v>0.46300000000000002</v>
      </c>
      <c r="H6153" s="75">
        <v>-1.169</v>
      </c>
      <c r="I6153" s="75">
        <v>0.54300000000000004</v>
      </c>
      <c r="J6153" s="75">
        <v>0.59799999999999998</v>
      </c>
      <c r="K6153" s="75">
        <v>-0.45</v>
      </c>
      <c r="L6153" s="75">
        <v>-0.08</v>
      </c>
      <c r="M6153" s="75">
        <v>-3.9E-2</v>
      </c>
    </row>
    <row r="6154" spans="2:13" x14ac:dyDescent="0.3">
      <c r="B6154" s="75">
        <v>51</v>
      </c>
      <c r="C6154" s="75">
        <v>7</v>
      </c>
      <c r="D6154" s="75">
        <v>-3.4590000000000001</v>
      </c>
      <c r="E6154" s="75">
        <v>2.0859999999999999</v>
      </c>
      <c r="F6154" s="75">
        <v>-0.59499999999999997</v>
      </c>
      <c r="G6154" s="75">
        <v>0.93700000000000006</v>
      </c>
      <c r="H6154" s="75">
        <v>-1.841</v>
      </c>
      <c r="I6154" s="75">
        <v>0.6</v>
      </c>
      <c r="J6154" s="75">
        <v>0.45700000000000002</v>
      </c>
      <c r="K6154" s="75">
        <v>0.4</v>
      </c>
      <c r="L6154" s="75">
        <v>0.47299999999999998</v>
      </c>
      <c r="M6154" s="75">
        <v>-0.21099999999999999</v>
      </c>
    </row>
    <row r="6155" spans="2:13" x14ac:dyDescent="0.3">
      <c r="B6155" s="75">
        <v>52</v>
      </c>
      <c r="C6155" s="75">
        <v>8</v>
      </c>
      <c r="D6155" s="75">
        <v>-4.2080000000000002</v>
      </c>
      <c r="E6155" s="75">
        <v>2.4470000000000001</v>
      </c>
      <c r="F6155" s="75">
        <v>4.9000000000000002E-2</v>
      </c>
      <c r="G6155" s="75">
        <v>1.331</v>
      </c>
      <c r="H6155" s="75">
        <v>-2.0880000000000001</v>
      </c>
      <c r="I6155" s="75">
        <v>0.58499999999999996</v>
      </c>
      <c r="J6155" s="75">
        <v>-0.05</v>
      </c>
      <c r="K6155" s="75">
        <v>0.82</v>
      </c>
      <c r="L6155" s="75">
        <v>0.60599999999999998</v>
      </c>
      <c r="M6155" s="75">
        <v>-0.30199999999999999</v>
      </c>
    </row>
    <row r="6156" spans="2:13" x14ac:dyDescent="0.3">
      <c r="B6156" s="75">
        <v>53</v>
      </c>
      <c r="C6156" s="75">
        <v>9</v>
      </c>
      <c r="D6156" s="75">
        <v>-3.5430000000000001</v>
      </c>
      <c r="E6156" s="75">
        <v>1.391</v>
      </c>
      <c r="F6156" s="75">
        <v>-1.22</v>
      </c>
      <c r="G6156" s="75">
        <v>0.69899999999999995</v>
      </c>
      <c r="H6156" s="75">
        <v>-0.76900000000000002</v>
      </c>
      <c r="I6156" s="75">
        <v>1.579</v>
      </c>
      <c r="J6156" s="75">
        <v>-0.379</v>
      </c>
      <c r="K6156" s="75">
        <v>1.1579999999999999</v>
      </c>
      <c r="L6156" s="75">
        <v>0.18099999999999999</v>
      </c>
      <c r="M6156" s="75">
        <v>-0.17799999999999999</v>
      </c>
    </row>
    <row r="6157" spans="2:13" x14ac:dyDescent="0.3">
      <c r="B6157" s="75">
        <v>54</v>
      </c>
      <c r="C6157" s="75">
        <v>10</v>
      </c>
      <c r="D6157" s="75">
        <v>-3.6840000000000002</v>
      </c>
      <c r="E6157" s="75">
        <v>1.774</v>
      </c>
      <c r="F6157" s="75">
        <v>-1.728</v>
      </c>
      <c r="G6157" s="75">
        <v>1.611</v>
      </c>
      <c r="H6157" s="75">
        <v>0.1</v>
      </c>
      <c r="I6157" s="75">
        <v>1.393</v>
      </c>
      <c r="J6157" s="75">
        <v>-0.193</v>
      </c>
      <c r="K6157" s="75">
        <v>0.55400000000000005</v>
      </c>
      <c r="L6157" s="75">
        <v>0.245</v>
      </c>
      <c r="M6157" s="75">
        <v>-0.91900000000000004</v>
      </c>
    </row>
    <row r="6158" spans="2:13" x14ac:dyDescent="0.3">
      <c r="B6158" s="75">
        <v>55</v>
      </c>
      <c r="C6158" s="75">
        <v>11</v>
      </c>
      <c r="D6158" s="75">
        <v>-2.5960000000000001</v>
      </c>
      <c r="E6158" s="75">
        <v>1.56</v>
      </c>
      <c r="F6158" s="75">
        <v>-1.2490000000000001</v>
      </c>
      <c r="G6158" s="75">
        <v>0.65600000000000003</v>
      </c>
      <c r="H6158" s="75">
        <v>-1.095</v>
      </c>
      <c r="I6158" s="75">
        <v>1.292</v>
      </c>
      <c r="J6158" s="75">
        <v>-0.55000000000000004</v>
      </c>
      <c r="K6158" s="75">
        <v>1.006</v>
      </c>
      <c r="L6158" s="75">
        <v>-0.15</v>
      </c>
      <c r="M6158" s="75">
        <v>-0.55300000000000005</v>
      </c>
    </row>
    <row r="6159" spans="2:13" x14ac:dyDescent="0.3">
      <c r="B6159" s="75">
        <v>56</v>
      </c>
      <c r="C6159" s="75">
        <v>1</v>
      </c>
      <c r="D6159" s="75">
        <v>-3.6040000000000001</v>
      </c>
      <c r="E6159" s="75">
        <v>0.23499999999999999</v>
      </c>
      <c r="F6159" s="75">
        <v>-0.83599999999999997</v>
      </c>
      <c r="G6159" s="75">
        <v>1.786</v>
      </c>
      <c r="H6159" s="75">
        <v>-0.153</v>
      </c>
      <c r="I6159" s="75">
        <v>1.6419999999999999</v>
      </c>
      <c r="J6159" s="75">
        <v>-9.6000000000000002E-2</v>
      </c>
      <c r="K6159" s="75">
        <v>0.48799999999999999</v>
      </c>
      <c r="L6159" s="75">
        <v>-0.52400000000000002</v>
      </c>
      <c r="M6159" s="75">
        <v>-1.0029999999999999</v>
      </c>
    </row>
    <row r="6160" spans="2:13" x14ac:dyDescent="0.3">
      <c r="B6160" s="75">
        <v>57</v>
      </c>
      <c r="C6160" s="75">
        <v>2</v>
      </c>
      <c r="D6160" s="75">
        <v>-3.1709999999999998</v>
      </c>
      <c r="E6160" s="75">
        <v>0.49</v>
      </c>
      <c r="F6160" s="75">
        <v>-1.1279999999999999</v>
      </c>
      <c r="G6160" s="75">
        <v>0.91100000000000003</v>
      </c>
      <c r="H6160" s="75">
        <v>-0.38800000000000001</v>
      </c>
      <c r="I6160" s="75">
        <v>2.0139999999999998</v>
      </c>
      <c r="J6160" s="75">
        <v>-0.21199999999999999</v>
      </c>
      <c r="K6160" s="75">
        <v>0.70699999999999996</v>
      </c>
      <c r="L6160" s="75">
        <v>-0.55100000000000005</v>
      </c>
      <c r="M6160" s="75">
        <v>-0.187</v>
      </c>
    </row>
    <row r="6161" spans="2:13" x14ac:dyDescent="0.3">
      <c r="B6161" s="75">
        <v>58</v>
      </c>
      <c r="C6161" s="75">
        <v>3</v>
      </c>
      <c r="D6161" s="75">
        <v>-2.302</v>
      </c>
      <c r="E6161" s="75">
        <v>0.85</v>
      </c>
      <c r="F6161" s="75">
        <v>-1.6459999999999999</v>
      </c>
      <c r="G6161" s="75">
        <v>0.45500000000000002</v>
      </c>
      <c r="H6161" s="75">
        <v>-0.48799999999999999</v>
      </c>
      <c r="I6161" s="75">
        <v>1.4910000000000001</v>
      </c>
      <c r="J6161" s="75">
        <v>-0.61699999999999999</v>
      </c>
      <c r="K6161" s="75">
        <v>0.81899999999999995</v>
      </c>
      <c r="L6161" s="75">
        <v>-0.88700000000000001</v>
      </c>
      <c r="M6161" s="75">
        <v>-0.08</v>
      </c>
    </row>
    <row r="6162" spans="2:13" x14ac:dyDescent="0.3">
      <c r="B6162" s="75">
        <v>59</v>
      </c>
      <c r="C6162" s="75">
        <v>4</v>
      </c>
      <c r="D6162" s="75">
        <v>-2.3679999999999999</v>
      </c>
      <c r="E6162" s="75">
        <v>1.7270000000000001</v>
      </c>
      <c r="F6162" s="75">
        <v>-1.556</v>
      </c>
      <c r="G6162" s="75">
        <v>1.1619999999999999</v>
      </c>
      <c r="H6162" s="75">
        <v>-0.81899999999999995</v>
      </c>
      <c r="I6162" s="75">
        <v>0.94099999999999995</v>
      </c>
      <c r="J6162" s="75">
        <v>-0.57199999999999995</v>
      </c>
      <c r="K6162" s="75">
        <v>0.34499999999999997</v>
      </c>
      <c r="L6162" s="75">
        <v>-0.27900000000000003</v>
      </c>
      <c r="M6162" s="75">
        <v>-0.73599999999999999</v>
      </c>
    </row>
    <row r="6163" spans="2:13" x14ac:dyDescent="0.3">
      <c r="B6163" s="75">
        <v>60</v>
      </c>
      <c r="C6163" s="75">
        <v>5</v>
      </c>
      <c r="D6163" s="75">
        <v>-3.141</v>
      </c>
      <c r="E6163" s="75">
        <v>1.873</v>
      </c>
      <c r="F6163" s="75">
        <v>-1.131</v>
      </c>
      <c r="G6163" s="75">
        <v>0.94099999999999995</v>
      </c>
      <c r="H6163" s="75">
        <v>-0.75900000000000001</v>
      </c>
      <c r="I6163" s="75">
        <v>1.224</v>
      </c>
      <c r="J6163" s="75">
        <v>-0.35399999999999998</v>
      </c>
      <c r="K6163" s="75">
        <v>1.6E-2</v>
      </c>
      <c r="L6163" s="75">
        <v>-0.218</v>
      </c>
      <c r="M6163" s="75">
        <v>-0.56799999999999995</v>
      </c>
    </row>
    <row r="6164" spans="2:13" x14ac:dyDescent="0.3">
      <c r="B6164" s="75">
        <v>61</v>
      </c>
      <c r="C6164" s="75">
        <v>6</v>
      </c>
      <c r="D6164" s="75">
        <v>-3.0649999999999999</v>
      </c>
      <c r="E6164" s="75">
        <v>2.3719999999999999</v>
      </c>
      <c r="F6164" s="75">
        <v>-1.002</v>
      </c>
      <c r="G6164" s="75">
        <v>0.496</v>
      </c>
      <c r="H6164" s="75">
        <v>-1.2949999999999999</v>
      </c>
      <c r="I6164" s="75">
        <v>0.86</v>
      </c>
      <c r="J6164" s="75">
        <v>0.32700000000000001</v>
      </c>
      <c r="K6164" s="75">
        <v>-0.40400000000000003</v>
      </c>
      <c r="L6164" s="75">
        <v>6.7000000000000004E-2</v>
      </c>
      <c r="M6164" s="75">
        <v>-0.155</v>
      </c>
    </row>
    <row r="6165" spans="2:13" x14ac:dyDescent="0.3">
      <c r="B6165" s="75">
        <v>62</v>
      </c>
      <c r="C6165" s="75">
        <v>7</v>
      </c>
      <c r="D6165" s="75">
        <v>-3.4729999999999999</v>
      </c>
      <c r="E6165" s="75">
        <v>2.1779999999999999</v>
      </c>
      <c r="F6165" s="75">
        <v>-0.82</v>
      </c>
      <c r="G6165" s="75">
        <v>0.70599999999999996</v>
      </c>
      <c r="H6165" s="75">
        <v>-1.71</v>
      </c>
      <c r="I6165" s="75">
        <v>0.77900000000000003</v>
      </c>
      <c r="J6165" s="75">
        <v>0.42199999999999999</v>
      </c>
      <c r="K6165" s="75">
        <v>0.35099999999999998</v>
      </c>
      <c r="L6165" s="75">
        <v>0.42599999999999999</v>
      </c>
      <c r="M6165" s="75">
        <v>-0.26700000000000002</v>
      </c>
    </row>
    <row r="6166" spans="2:13" x14ac:dyDescent="0.3">
      <c r="B6166" s="75">
        <v>63</v>
      </c>
      <c r="C6166" s="75">
        <v>8</v>
      </c>
      <c r="D6166" s="75">
        <v>-4.2380000000000004</v>
      </c>
      <c r="E6166" s="75">
        <v>2.4369999999999998</v>
      </c>
      <c r="F6166" s="75">
        <v>3.5999999999999997E-2</v>
      </c>
      <c r="G6166" s="75">
        <v>1.1579999999999999</v>
      </c>
      <c r="H6166" s="75">
        <v>-2.1269999999999998</v>
      </c>
      <c r="I6166" s="75">
        <v>0.55400000000000005</v>
      </c>
      <c r="J6166" s="75">
        <v>0.12</v>
      </c>
      <c r="K6166" s="75">
        <v>0.82299999999999995</v>
      </c>
      <c r="L6166" s="75">
        <v>0.56499999999999995</v>
      </c>
      <c r="M6166" s="75">
        <v>-0.29299999999999998</v>
      </c>
    </row>
    <row r="6167" spans="2:13" x14ac:dyDescent="0.3">
      <c r="B6167" s="75">
        <v>64</v>
      </c>
      <c r="C6167" s="75">
        <v>9</v>
      </c>
      <c r="D6167" s="75">
        <v>-3.5459999999999998</v>
      </c>
      <c r="E6167" s="75">
        <v>1.258</v>
      </c>
      <c r="F6167" s="75">
        <v>-1.2270000000000001</v>
      </c>
      <c r="G6167" s="75">
        <v>0.82299999999999995</v>
      </c>
      <c r="H6167" s="75">
        <v>-0.70199999999999996</v>
      </c>
      <c r="I6167" s="75">
        <v>1.734</v>
      </c>
      <c r="J6167" s="75">
        <v>-0.39700000000000002</v>
      </c>
      <c r="K6167" s="75">
        <v>1.333</v>
      </c>
      <c r="L6167" s="75">
        <v>-0.27700000000000002</v>
      </c>
      <c r="M6167" s="75">
        <v>1.2999999999999999E-2</v>
      </c>
    </row>
    <row r="6168" spans="2:13" x14ac:dyDescent="0.3">
      <c r="B6168" s="75">
        <v>65</v>
      </c>
      <c r="C6168" s="75">
        <v>10</v>
      </c>
      <c r="D6168" s="75">
        <v>-3.8690000000000002</v>
      </c>
      <c r="E6168" s="75">
        <v>1.86</v>
      </c>
      <c r="F6168" s="75">
        <v>-1.6459999999999999</v>
      </c>
      <c r="G6168" s="75">
        <v>1.6120000000000001</v>
      </c>
      <c r="H6168" s="75">
        <v>4.3999999999999997E-2</v>
      </c>
      <c r="I6168" s="75">
        <v>1.5309999999999999</v>
      </c>
      <c r="J6168" s="75">
        <v>-0.49299999999999999</v>
      </c>
      <c r="K6168" s="75">
        <v>0.86199999999999999</v>
      </c>
      <c r="L6168" s="75">
        <v>-0.106</v>
      </c>
      <c r="M6168" s="75">
        <v>-1.0009999999999999</v>
      </c>
    </row>
    <row r="6169" spans="2:13" x14ac:dyDescent="0.3">
      <c r="B6169" s="75">
        <v>66</v>
      </c>
      <c r="C6169" s="75">
        <v>11</v>
      </c>
      <c r="D6169" s="75">
        <v>-2.6659999999999999</v>
      </c>
      <c r="E6169" s="75">
        <v>1.516</v>
      </c>
      <c r="F6169" s="75">
        <v>-1.198</v>
      </c>
      <c r="G6169" s="75">
        <v>0.74099999999999999</v>
      </c>
      <c r="H6169" s="75">
        <v>-1.0660000000000001</v>
      </c>
      <c r="I6169" s="75">
        <v>1.24</v>
      </c>
      <c r="J6169" s="75">
        <v>-0.57399999999999995</v>
      </c>
      <c r="K6169" s="75">
        <v>0.96499999999999997</v>
      </c>
      <c r="L6169" s="75">
        <v>-0.13</v>
      </c>
      <c r="M6169" s="75">
        <v>-0.71099999999999997</v>
      </c>
    </row>
    <row r="6170" spans="2:13" x14ac:dyDescent="0.3">
      <c r="B6170" s="75">
        <v>67</v>
      </c>
      <c r="C6170" s="75">
        <v>1</v>
      </c>
      <c r="D6170" s="75">
        <v>-4.1020000000000003</v>
      </c>
      <c r="E6170" s="75">
        <v>0.20899999999999999</v>
      </c>
      <c r="F6170" s="75">
        <v>0.41399999999999998</v>
      </c>
      <c r="G6170" s="75">
        <v>0.42299999999999999</v>
      </c>
      <c r="H6170" s="75">
        <v>0.98499999999999999</v>
      </c>
      <c r="I6170" s="75">
        <v>1.4339999999999999</v>
      </c>
      <c r="J6170" s="75">
        <v>0.66300000000000003</v>
      </c>
      <c r="K6170" s="75">
        <v>3.5999999999999997E-2</v>
      </c>
      <c r="L6170" s="75">
        <v>-0.78400000000000003</v>
      </c>
      <c r="M6170" s="75">
        <v>-0.66800000000000004</v>
      </c>
    </row>
    <row r="6171" spans="2:13" x14ac:dyDescent="0.3">
      <c r="B6171" s="75">
        <v>68</v>
      </c>
      <c r="C6171" s="75">
        <v>2</v>
      </c>
      <c r="D6171" s="75">
        <v>-1.3720000000000001</v>
      </c>
      <c r="E6171" s="75">
        <v>-0.03</v>
      </c>
      <c r="F6171" s="75">
        <v>-1.0029999999999999</v>
      </c>
      <c r="G6171" s="75">
        <v>-0.38800000000000001</v>
      </c>
      <c r="H6171" s="75">
        <v>-0.47099999999999997</v>
      </c>
      <c r="I6171" s="75">
        <v>1.141</v>
      </c>
      <c r="J6171" s="75">
        <v>0.65400000000000003</v>
      </c>
      <c r="K6171" s="75">
        <v>0.82299999999999995</v>
      </c>
      <c r="L6171" s="75">
        <v>0.55800000000000005</v>
      </c>
      <c r="M6171" s="75">
        <v>4.2999999999999997E-2</v>
      </c>
    </row>
    <row r="6172" spans="2:13" x14ac:dyDescent="0.3">
      <c r="B6172" s="75">
        <v>69</v>
      </c>
      <c r="C6172" s="75">
        <v>3</v>
      </c>
      <c r="D6172" s="75">
        <v>-1.8160000000000001</v>
      </c>
      <c r="E6172" s="75">
        <v>0.45800000000000002</v>
      </c>
      <c r="F6172" s="75">
        <v>-0.94699999999999995</v>
      </c>
      <c r="G6172" s="75">
        <v>-0.34100000000000003</v>
      </c>
      <c r="H6172" s="75">
        <v>8.5000000000000006E-2</v>
      </c>
      <c r="I6172" s="75">
        <v>0.75</v>
      </c>
      <c r="J6172" s="75">
        <v>0.14399999999999999</v>
      </c>
      <c r="K6172" s="75">
        <v>0.46200000000000002</v>
      </c>
      <c r="L6172" s="75">
        <v>-0.24</v>
      </c>
      <c r="M6172" s="75">
        <v>-0.26600000000000001</v>
      </c>
    </row>
    <row r="6173" spans="2:13" x14ac:dyDescent="0.3">
      <c r="B6173" s="75">
        <v>70</v>
      </c>
      <c r="C6173" s="75">
        <v>4</v>
      </c>
      <c r="D6173" s="75">
        <v>-1.954</v>
      </c>
      <c r="E6173" s="75">
        <v>1.595</v>
      </c>
      <c r="F6173" s="75">
        <v>-1.593</v>
      </c>
      <c r="G6173" s="75">
        <v>0.37</v>
      </c>
      <c r="H6173" s="75">
        <v>-0.13600000000000001</v>
      </c>
      <c r="I6173" s="75">
        <v>2.1999999999999999E-2</v>
      </c>
      <c r="J6173" s="75">
        <v>3.4000000000000002E-2</v>
      </c>
      <c r="K6173" s="75">
        <v>0.32100000000000001</v>
      </c>
      <c r="L6173" s="75">
        <v>-0.19</v>
      </c>
      <c r="M6173" s="75">
        <v>-0.49099999999999999</v>
      </c>
    </row>
    <row r="6174" spans="2:13" x14ac:dyDescent="0.3">
      <c r="B6174" s="75">
        <v>71</v>
      </c>
      <c r="C6174" s="75">
        <v>5</v>
      </c>
      <c r="D6174" s="75">
        <v>-2.6539999999999999</v>
      </c>
      <c r="E6174" s="75">
        <v>2.39</v>
      </c>
      <c r="F6174" s="75">
        <v>-8.0000000000000002E-3</v>
      </c>
      <c r="G6174" s="75">
        <v>7.0000000000000007E-2</v>
      </c>
      <c r="H6174" s="75">
        <v>-1.0629999999999999</v>
      </c>
      <c r="I6174" s="75">
        <v>0.30399999999999999</v>
      </c>
      <c r="J6174" s="75">
        <v>-0.105</v>
      </c>
      <c r="K6174" s="75">
        <v>0.28100000000000003</v>
      </c>
      <c r="L6174" s="75">
        <v>0.48799999999999999</v>
      </c>
      <c r="M6174" s="75">
        <v>-0.38200000000000001</v>
      </c>
    </row>
    <row r="6175" spans="2:13" x14ac:dyDescent="0.3">
      <c r="B6175" s="75">
        <v>72</v>
      </c>
      <c r="C6175" s="75">
        <v>6</v>
      </c>
      <c r="D6175" s="75">
        <v>-2.3210000000000002</v>
      </c>
      <c r="E6175" s="75">
        <v>1.3029999999999999</v>
      </c>
      <c r="F6175" s="75">
        <v>0.32</v>
      </c>
      <c r="G6175" s="75">
        <v>-8.5000000000000006E-2</v>
      </c>
      <c r="H6175" s="75">
        <v>-0.27800000000000002</v>
      </c>
      <c r="I6175" s="75">
        <v>1E-3</v>
      </c>
      <c r="J6175" s="75">
        <v>-9.4E-2</v>
      </c>
      <c r="K6175" s="75">
        <v>-0.28299999999999997</v>
      </c>
      <c r="L6175" s="75">
        <v>0.85199999999999998</v>
      </c>
      <c r="M6175" s="75">
        <v>2.1999999999999999E-2</v>
      </c>
    </row>
    <row r="6176" spans="2:13" x14ac:dyDescent="0.3">
      <c r="B6176" s="75">
        <v>73</v>
      </c>
      <c r="C6176" s="75">
        <v>7</v>
      </c>
      <c r="D6176" s="75">
        <v>-3.141</v>
      </c>
      <c r="E6176" s="75">
        <v>3.3140000000000001</v>
      </c>
      <c r="F6176" s="75">
        <v>-0.996</v>
      </c>
      <c r="G6176" s="75">
        <v>-0.39400000000000002</v>
      </c>
      <c r="H6176" s="75">
        <v>-0.19</v>
      </c>
      <c r="I6176" s="75">
        <v>-0.312</v>
      </c>
      <c r="J6176" s="75">
        <v>0.13700000000000001</v>
      </c>
      <c r="K6176" s="75">
        <v>0.63100000000000001</v>
      </c>
      <c r="L6176" s="75">
        <v>0.54700000000000004</v>
      </c>
      <c r="M6176" s="75">
        <v>-0.247</v>
      </c>
    </row>
    <row r="6177" spans="2:13" x14ac:dyDescent="0.3">
      <c r="B6177" s="75">
        <v>74</v>
      </c>
      <c r="C6177" s="75">
        <v>8</v>
      </c>
      <c r="D6177" s="75">
        <v>-3.9409999999999998</v>
      </c>
      <c r="E6177" s="75">
        <v>3.3530000000000002</v>
      </c>
      <c r="F6177" s="75">
        <v>0.48599999999999999</v>
      </c>
      <c r="G6177" s="75">
        <v>-0.50600000000000001</v>
      </c>
      <c r="H6177" s="75">
        <v>-1.1200000000000001</v>
      </c>
      <c r="I6177" s="75">
        <v>0.10100000000000001</v>
      </c>
      <c r="J6177" s="75">
        <v>0.29699999999999999</v>
      </c>
      <c r="K6177" s="75">
        <v>0.71099999999999997</v>
      </c>
      <c r="L6177" s="75">
        <v>-7.8E-2</v>
      </c>
      <c r="M6177" s="75">
        <v>0.64800000000000002</v>
      </c>
    </row>
    <row r="6178" spans="2:13" x14ac:dyDescent="0.3">
      <c r="B6178" s="75">
        <v>75</v>
      </c>
      <c r="C6178" s="75">
        <v>9</v>
      </c>
      <c r="D6178" s="75">
        <v>-4.1609999999999996</v>
      </c>
      <c r="E6178" s="75">
        <v>2.9369999999999998</v>
      </c>
      <c r="F6178" s="75">
        <v>0.157</v>
      </c>
      <c r="G6178" s="75">
        <v>0.33600000000000002</v>
      </c>
      <c r="H6178" s="75">
        <v>-0.96799999999999997</v>
      </c>
      <c r="I6178" s="75">
        <v>0.64100000000000001</v>
      </c>
      <c r="J6178" s="75">
        <v>8.7999999999999995E-2</v>
      </c>
      <c r="K6178" s="75">
        <v>0.23699999999999999</v>
      </c>
      <c r="L6178" s="75">
        <v>0.56499999999999995</v>
      </c>
      <c r="M6178" s="75">
        <v>0.82299999999999995</v>
      </c>
    </row>
    <row r="6179" spans="2:13" x14ac:dyDescent="0.3">
      <c r="B6179" s="75">
        <v>76</v>
      </c>
      <c r="C6179" s="75">
        <v>10</v>
      </c>
      <c r="D6179" s="75">
        <v>-4.5199999999999996</v>
      </c>
      <c r="E6179" s="75">
        <v>2.2309999999999999</v>
      </c>
      <c r="F6179" s="75">
        <v>-8.7999999999999995E-2</v>
      </c>
      <c r="G6179" s="75">
        <v>0.51300000000000001</v>
      </c>
      <c r="H6179" s="75">
        <v>-0.52800000000000002</v>
      </c>
      <c r="I6179" s="75">
        <v>1.246</v>
      </c>
      <c r="J6179" s="75">
        <v>0.19800000000000001</v>
      </c>
      <c r="K6179" s="75">
        <v>0.24199999999999999</v>
      </c>
      <c r="L6179" s="75">
        <v>0.161</v>
      </c>
      <c r="M6179" s="75">
        <v>0.76900000000000002</v>
      </c>
    </row>
    <row r="6180" spans="2:13" x14ac:dyDescent="0.3">
      <c r="B6180" s="75">
        <v>77</v>
      </c>
      <c r="C6180" s="75">
        <v>11</v>
      </c>
      <c r="D6180" s="75">
        <v>-3.0880000000000001</v>
      </c>
      <c r="E6180" s="75">
        <v>1.389</v>
      </c>
      <c r="F6180" s="75">
        <v>4.8000000000000001E-2</v>
      </c>
      <c r="G6180" s="75">
        <v>-0.216</v>
      </c>
      <c r="H6180" s="75">
        <v>-0.32900000000000001</v>
      </c>
      <c r="I6180" s="75">
        <v>0.91</v>
      </c>
      <c r="J6180" s="75">
        <v>4.4999999999999998E-2</v>
      </c>
      <c r="K6180" s="75">
        <v>-7.4999999999999997E-2</v>
      </c>
      <c r="L6180" s="75">
        <v>0.10100000000000001</v>
      </c>
      <c r="M6180" s="75">
        <v>-0.13400000000000001</v>
      </c>
    </row>
    <row r="6181" spans="2:13" x14ac:dyDescent="0.3">
      <c r="B6181" s="75">
        <v>78</v>
      </c>
      <c r="C6181" s="75">
        <v>1</v>
      </c>
      <c r="D6181" s="75">
        <v>-4.2750000000000004</v>
      </c>
      <c r="E6181" s="75">
        <v>0.16200000000000001</v>
      </c>
      <c r="F6181" s="75">
        <v>0.72799999999999998</v>
      </c>
      <c r="G6181" s="75">
        <v>0.66200000000000003</v>
      </c>
      <c r="H6181" s="75">
        <v>0.94</v>
      </c>
      <c r="I6181" s="75">
        <v>1.2689999999999999</v>
      </c>
      <c r="J6181" s="75">
        <v>0.71099999999999997</v>
      </c>
      <c r="K6181" s="75">
        <v>7.2999999999999995E-2</v>
      </c>
      <c r="L6181" s="75">
        <v>-0.82699999999999996</v>
      </c>
      <c r="M6181" s="75">
        <v>-0.65500000000000003</v>
      </c>
    </row>
    <row r="6182" spans="2:13" x14ac:dyDescent="0.3">
      <c r="B6182" s="75">
        <v>79</v>
      </c>
      <c r="C6182" s="75">
        <v>2</v>
      </c>
      <c r="D6182" s="75">
        <v>-1.657</v>
      </c>
      <c r="E6182" s="75">
        <v>5.6000000000000001E-2</v>
      </c>
      <c r="F6182" s="75">
        <v>-1.044</v>
      </c>
      <c r="G6182" s="75">
        <v>-0.32</v>
      </c>
      <c r="H6182" s="75">
        <v>-0.316</v>
      </c>
      <c r="I6182" s="75">
        <v>1.321</v>
      </c>
      <c r="J6182" s="75">
        <v>0.63800000000000001</v>
      </c>
      <c r="K6182" s="75">
        <v>0.8</v>
      </c>
      <c r="L6182" s="75">
        <v>0.29799999999999999</v>
      </c>
      <c r="M6182" s="75">
        <v>-0.159</v>
      </c>
    </row>
    <row r="6183" spans="2:13" x14ac:dyDescent="0.3">
      <c r="B6183" s="75">
        <v>80</v>
      </c>
      <c r="C6183" s="75">
        <v>3</v>
      </c>
      <c r="D6183" s="75">
        <v>-1.7090000000000001</v>
      </c>
      <c r="E6183" s="75">
        <v>0.48599999999999999</v>
      </c>
      <c r="F6183" s="75">
        <v>-0.95299999999999996</v>
      </c>
      <c r="G6183" s="75">
        <v>-0.34599999999999997</v>
      </c>
      <c r="H6183" s="75">
        <v>0.02</v>
      </c>
      <c r="I6183" s="75">
        <v>0.78600000000000003</v>
      </c>
      <c r="J6183" s="75">
        <v>0.14499999999999999</v>
      </c>
      <c r="K6183" s="75">
        <v>0.56399999999999995</v>
      </c>
      <c r="L6183" s="75">
        <v>-0.22900000000000001</v>
      </c>
      <c r="M6183" s="75">
        <v>-0.32200000000000001</v>
      </c>
    </row>
    <row r="6184" spans="2:13" x14ac:dyDescent="0.3">
      <c r="B6184" s="75">
        <v>81</v>
      </c>
      <c r="C6184" s="75">
        <v>4</v>
      </c>
      <c r="D6184" s="75">
        <v>-1.952</v>
      </c>
      <c r="E6184" s="75">
        <v>1.4690000000000001</v>
      </c>
      <c r="F6184" s="75">
        <v>-1.375</v>
      </c>
      <c r="G6184" s="75">
        <v>0.105</v>
      </c>
      <c r="H6184" s="75">
        <v>-0.154</v>
      </c>
      <c r="I6184" s="75">
        <v>0.17</v>
      </c>
      <c r="J6184" s="75">
        <v>-4.7E-2</v>
      </c>
      <c r="K6184" s="75">
        <v>0.33600000000000002</v>
      </c>
      <c r="L6184" s="75">
        <v>-9.8000000000000004E-2</v>
      </c>
      <c r="M6184" s="75">
        <v>-0.41</v>
      </c>
    </row>
    <row r="6185" spans="2:13" x14ac:dyDescent="0.3">
      <c r="B6185" s="75">
        <v>82</v>
      </c>
      <c r="C6185" s="75">
        <v>5</v>
      </c>
      <c r="D6185" s="75">
        <v>-2.67</v>
      </c>
      <c r="E6185" s="75">
        <v>2.6960000000000002</v>
      </c>
      <c r="F6185" s="75">
        <v>-0.23100000000000001</v>
      </c>
      <c r="G6185" s="75">
        <v>-2.8000000000000001E-2</v>
      </c>
      <c r="H6185" s="75">
        <v>-1.014</v>
      </c>
      <c r="I6185" s="75">
        <v>0.48599999999999999</v>
      </c>
      <c r="J6185" s="75">
        <v>-0.13700000000000001</v>
      </c>
      <c r="K6185" s="75">
        <v>0.44800000000000001</v>
      </c>
      <c r="L6185" s="75">
        <v>0.28499999999999998</v>
      </c>
      <c r="M6185" s="75">
        <v>-0.48199999999999998</v>
      </c>
    </row>
    <row r="6186" spans="2:13" x14ac:dyDescent="0.3">
      <c r="B6186" s="75">
        <v>83</v>
      </c>
      <c r="C6186" s="75">
        <v>6</v>
      </c>
      <c r="D6186" s="75">
        <v>-2.4409999999999998</v>
      </c>
      <c r="E6186" s="75">
        <v>1.415</v>
      </c>
      <c r="F6186" s="75">
        <v>0.38600000000000001</v>
      </c>
      <c r="G6186" s="75">
        <v>-0.33500000000000002</v>
      </c>
      <c r="H6186" s="75">
        <v>-0.187</v>
      </c>
      <c r="I6186" s="75">
        <v>-7.9000000000000001E-2</v>
      </c>
      <c r="J6186" s="75">
        <v>0</v>
      </c>
      <c r="K6186" s="75">
        <v>-0.17499999999999999</v>
      </c>
      <c r="L6186" s="75">
        <v>0.79200000000000004</v>
      </c>
      <c r="M6186" s="75">
        <v>-2.5999999999999999E-2</v>
      </c>
    </row>
    <row r="6187" spans="2:13" x14ac:dyDescent="0.3">
      <c r="B6187" s="75">
        <v>84</v>
      </c>
      <c r="C6187" s="75">
        <v>7</v>
      </c>
      <c r="D6187" s="75">
        <v>-3.1459999999999999</v>
      </c>
      <c r="E6187" s="75">
        <v>3.0760000000000001</v>
      </c>
      <c r="F6187" s="75">
        <v>-0.68300000000000005</v>
      </c>
      <c r="G6187" s="75">
        <v>-3.2000000000000001E-2</v>
      </c>
      <c r="H6187" s="75">
        <v>-0.69299999999999995</v>
      </c>
      <c r="I6187" s="75">
        <v>-0.06</v>
      </c>
      <c r="J6187" s="75">
        <v>-0.26700000000000002</v>
      </c>
      <c r="K6187" s="75">
        <v>0.47599999999999998</v>
      </c>
      <c r="L6187" s="75">
        <v>0.98199999999999998</v>
      </c>
      <c r="M6187" s="75">
        <v>-0.35199999999999998</v>
      </c>
    </row>
    <row r="6188" spans="2:13" x14ac:dyDescent="0.3">
      <c r="B6188" s="75">
        <v>85</v>
      </c>
      <c r="C6188" s="75">
        <v>8</v>
      </c>
      <c r="D6188" s="75">
        <v>-3.9020000000000001</v>
      </c>
      <c r="E6188" s="75">
        <v>3.5859999999999999</v>
      </c>
      <c r="F6188" s="75">
        <v>0.33400000000000002</v>
      </c>
      <c r="G6188" s="75">
        <v>-0.66900000000000004</v>
      </c>
      <c r="H6188" s="75">
        <v>-1.087</v>
      </c>
      <c r="I6188" s="75">
        <v>0.255</v>
      </c>
      <c r="J6188" s="75">
        <v>0.46100000000000002</v>
      </c>
      <c r="K6188" s="75">
        <v>0.81200000000000006</v>
      </c>
      <c r="L6188" s="75">
        <v>-0.185</v>
      </c>
      <c r="M6188" s="75">
        <v>0.53500000000000003</v>
      </c>
    </row>
    <row r="6189" spans="2:13" x14ac:dyDescent="0.3">
      <c r="B6189" s="75">
        <v>86</v>
      </c>
      <c r="C6189" s="75">
        <v>9</v>
      </c>
      <c r="D6189" s="75">
        <v>-4.2670000000000003</v>
      </c>
      <c r="E6189" s="75">
        <v>3.01</v>
      </c>
      <c r="F6189" s="75">
        <v>0.17199999999999999</v>
      </c>
      <c r="G6189" s="75">
        <v>2.8000000000000001E-2</v>
      </c>
      <c r="H6189" s="75">
        <v>-0.82699999999999996</v>
      </c>
      <c r="I6189" s="75">
        <v>0.53200000000000003</v>
      </c>
      <c r="J6189" s="75">
        <v>9.9000000000000005E-2</v>
      </c>
      <c r="K6189" s="75">
        <v>0.32600000000000001</v>
      </c>
      <c r="L6189" s="75">
        <v>0.34</v>
      </c>
      <c r="M6189" s="75">
        <v>0.69599999999999995</v>
      </c>
    </row>
    <row r="6190" spans="2:13" x14ac:dyDescent="0.3">
      <c r="B6190" s="75">
        <v>87</v>
      </c>
      <c r="C6190" s="75">
        <v>10</v>
      </c>
      <c r="D6190" s="75">
        <v>-4.6500000000000004</v>
      </c>
      <c r="E6190" s="75">
        <v>2.4550000000000001</v>
      </c>
      <c r="F6190" s="75">
        <v>1.2999999999999999E-2</v>
      </c>
      <c r="G6190" s="75">
        <v>0.68100000000000005</v>
      </c>
      <c r="H6190" s="75">
        <v>-0.8</v>
      </c>
      <c r="I6190" s="75">
        <v>1.4339999999999999</v>
      </c>
      <c r="J6190" s="75">
        <v>0.126</v>
      </c>
      <c r="K6190" s="75">
        <v>3.5999999999999997E-2</v>
      </c>
      <c r="L6190" s="75">
        <v>0.38200000000000001</v>
      </c>
      <c r="M6190" s="75">
        <v>0.27800000000000002</v>
      </c>
    </row>
    <row r="6191" spans="2:13" x14ac:dyDescent="0.3">
      <c r="B6191" s="75">
        <v>88</v>
      </c>
      <c r="C6191" s="75">
        <v>11</v>
      </c>
      <c r="D6191" s="75">
        <v>-3.03</v>
      </c>
      <c r="E6191" s="75">
        <v>1.1850000000000001</v>
      </c>
      <c r="F6191" s="75">
        <v>0.314</v>
      </c>
      <c r="G6191" s="75">
        <v>-0.121</v>
      </c>
      <c r="H6191" s="75">
        <v>-0.59099999999999997</v>
      </c>
      <c r="I6191" s="75">
        <v>0.96499999999999997</v>
      </c>
      <c r="J6191" s="75">
        <v>0.35299999999999998</v>
      </c>
      <c r="K6191" s="75">
        <v>-0.13700000000000001</v>
      </c>
      <c r="L6191" s="75">
        <v>-0.221</v>
      </c>
      <c r="M6191" s="75">
        <v>7.4999999999999997E-2</v>
      </c>
    </row>
    <row r="6192" spans="2:13" x14ac:dyDescent="0.3">
      <c r="B6192" s="75">
        <v>89</v>
      </c>
      <c r="C6192" s="75">
        <v>1</v>
      </c>
      <c r="D6192" s="75">
        <v>-4.4729999999999999</v>
      </c>
      <c r="E6192" s="75">
        <v>0.373</v>
      </c>
      <c r="F6192" s="75">
        <v>0.85799999999999998</v>
      </c>
      <c r="G6192" s="75">
        <v>0.91900000000000004</v>
      </c>
      <c r="H6192" s="75">
        <v>0.77800000000000002</v>
      </c>
      <c r="I6192" s="75">
        <v>1.272</v>
      </c>
      <c r="J6192" s="75">
        <v>0.65300000000000002</v>
      </c>
      <c r="K6192" s="75">
        <v>-0.216</v>
      </c>
      <c r="L6192" s="75">
        <v>-0.89100000000000001</v>
      </c>
      <c r="M6192" s="75">
        <v>-0.627</v>
      </c>
    </row>
    <row r="6193" spans="2:13" x14ac:dyDescent="0.3">
      <c r="B6193" s="75">
        <v>90</v>
      </c>
      <c r="C6193" s="75">
        <v>2</v>
      </c>
      <c r="D6193" s="75">
        <v>-1.8560000000000001</v>
      </c>
      <c r="E6193" s="75">
        <v>6.3E-2</v>
      </c>
      <c r="F6193" s="75">
        <v>-1.0109999999999999</v>
      </c>
      <c r="G6193" s="75">
        <v>-0.23799999999999999</v>
      </c>
      <c r="H6193" s="75">
        <v>-0.152</v>
      </c>
      <c r="I6193" s="75">
        <v>1.4610000000000001</v>
      </c>
      <c r="J6193" s="75">
        <v>0.57199999999999995</v>
      </c>
      <c r="K6193" s="75">
        <v>0.77500000000000002</v>
      </c>
      <c r="L6193" s="75">
        <v>0.154</v>
      </c>
      <c r="M6193" s="75">
        <v>-0.31</v>
      </c>
    </row>
    <row r="6194" spans="2:13" x14ac:dyDescent="0.3">
      <c r="B6194" s="75">
        <v>91</v>
      </c>
      <c r="C6194" s="75">
        <v>3</v>
      </c>
      <c r="D6194" s="75">
        <v>-1.976</v>
      </c>
      <c r="E6194" s="75">
        <v>0.38900000000000001</v>
      </c>
      <c r="F6194" s="75">
        <v>-0.94699999999999995</v>
      </c>
      <c r="G6194" s="75">
        <v>-0.25</v>
      </c>
      <c r="H6194" s="75">
        <v>-6.5000000000000002E-2</v>
      </c>
      <c r="I6194" s="75">
        <v>0.94899999999999995</v>
      </c>
      <c r="J6194" s="75">
        <v>0.127</v>
      </c>
      <c r="K6194" s="75">
        <v>0.47799999999999998</v>
      </c>
      <c r="L6194" s="75">
        <v>-0.32300000000000001</v>
      </c>
      <c r="M6194" s="75">
        <v>-0.34499999999999997</v>
      </c>
    </row>
    <row r="6195" spans="2:13" x14ac:dyDescent="0.3">
      <c r="B6195" s="75">
        <v>92</v>
      </c>
      <c r="C6195" s="75">
        <v>4</v>
      </c>
      <c r="D6195" s="75">
        <v>-1.9139999999999999</v>
      </c>
      <c r="E6195" s="75">
        <v>1.4730000000000001</v>
      </c>
      <c r="F6195" s="75">
        <v>-1.3420000000000001</v>
      </c>
      <c r="G6195" s="75">
        <v>-1.2999999999999999E-2</v>
      </c>
      <c r="H6195" s="75">
        <v>-0.21299999999999999</v>
      </c>
      <c r="I6195" s="75">
        <v>0.253</v>
      </c>
      <c r="J6195" s="75">
        <v>5.0000000000000001E-3</v>
      </c>
      <c r="K6195" s="75">
        <v>0.22900000000000001</v>
      </c>
      <c r="L6195" s="75">
        <v>-8.9999999999999993E-3</v>
      </c>
      <c r="M6195" s="75">
        <v>-0.44500000000000001</v>
      </c>
    </row>
    <row r="6196" spans="2:13" x14ac:dyDescent="0.3">
      <c r="B6196" s="75">
        <v>93</v>
      </c>
      <c r="C6196" s="75">
        <v>5</v>
      </c>
      <c r="D6196" s="75">
        <v>-2.7</v>
      </c>
      <c r="E6196" s="75">
        <v>2.83</v>
      </c>
      <c r="F6196" s="75">
        <v>-0.38900000000000001</v>
      </c>
      <c r="G6196" s="75">
        <v>3.2000000000000001E-2</v>
      </c>
      <c r="H6196" s="75">
        <v>-0.95799999999999996</v>
      </c>
      <c r="I6196" s="75">
        <v>0.44</v>
      </c>
      <c r="J6196" s="75">
        <v>-0.16800000000000001</v>
      </c>
      <c r="K6196" s="75">
        <v>0.51900000000000002</v>
      </c>
      <c r="L6196" s="75">
        <v>0.16900000000000001</v>
      </c>
      <c r="M6196" s="75">
        <v>-0.52500000000000002</v>
      </c>
    </row>
    <row r="6197" spans="2:13" x14ac:dyDescent="0.3">
      <c r="B6197" s="75">
        <v>94</v>
      </c>
      <c r="C6197" s="75">
        <v>6</v>
      </c>
      <c r="D6197" s="75">
        <v>-2.5539999999999998</v>
      </c>
      <c r="E6197" s="75">
        <v>1.117</v>
      </c>
      <c r="F6197" s="75">
        <v>0.42</v>
      </c>
      <c r="G6197" s="75">
        <v>-2.1999999999999999E-2</v>
      </c>
      <c r="H6197" s="75">
        <v>-0.64500000000000002</v>
      </c>
      <c r="I6197" s="75">
        <v>0.02</v>
      </c>
      <c r="J6197" s="75">
        <v>0.14499999999999999</v>
      </c>
      <c r="K6197" s="75">
        <v>-0.32700000000000001</v>
      </c>
      <c r="L6197" s="75">
        <v>0.66</v>
      </c>
      <c r="M6197" s="75">
        <v>7.2999999999999995E-2</v>
      </c>
    </row>
    <row r="6198" spans="2:13" x14ac:dyDescent="0.3">
      <c r="B6198" s="75">
        <v>95</v>
      </c>
      <c r="C6198" s="75">
        <v>7</v>
      </c>
      <c r="D6198" s="75">
        <v>-3.0539999999999998</v>
      </c>
      <c r="E6198" s="75">
        <v>3.1040000000000001</v>
      </c>
      <c r="F6198" s="75">
        <v>-0.51300000000000001</v>
      </c>
      <c r="G6198" s="75">
        <v>-8.5000000000000006E-2</v>
      </c>
      <c r="H6198" s="75">
        <v>-0.95199999999999996</v>
      </c>
      <c r="I6198" s="75">
        <v>0.29899999999999999</v>
      </c>
      <c r="J6198" s="75">
        <v>-0.26900000000000002</v>
      </c>
      <c r="K6198" s="75">
        <v>0.45900000000000002</v>
      </c>
      <c r="L6198" s="75">
        <v>0.89200000000000002</v>
      </c>
      <c r="M6198" s="75">
        <v>-0.308</v>
      </c>
    </row>
    <row r="6199" spans="2:13" x14ac:dyDescent="0.3">
      <c r="B6199" s="75">
        <v>96</v>
      </c>
      <c r="C6199" s="75">
        <v>8</v>
      </c>
      <c r="D6199" s="75">
        <v>-3.84</v>
      </c>
      <c r="E6199" s="75">
        <v>3.7450000000000001</v>
      </c>
      <c r="F6199" s="75">
        <v>0.121</v>
      </c>
      <c r="G6199" s="75">
        <v>-0.65600000000000003</v>
      </c>
      <c r="H6199" s="75">
        <v>-1.0660000000000001</v>
      </c>
      <c r="I6199" s="75">
        <v>0.32900000000000001</v>
      </c>
      <c r="J6199" s="75">
        <v>0.73399999999999999</v>
      </c>
      <c r="K6199" s="75">
        <v>0.875</v>
      </c>
      <c r="L6199" s="75">
        <v>-0.29499999999999998</v>
      </c>
      <c r="M6199" s="75">
        <v>0.41799999999999998</v>
      </c>
    </row>
    <row r="6200" spans="2:13" x14ac:dyDescent="0.3">
      <c r="B6200" s="75">
        <v>97</v>
      </c>
      <c r="C6200" s="75">
        <v>9</v>
      </c>
      <c r="D6200" s="75">
        <v>-4.3230000000000004</v>
      </c>
      <c r="E6200" s="75">
        <v>2.8530000000000002</v>
      </c>
      <c r="F6200" s="75">
        <v>0.38500000000000001</v>
      </c>
      <c r="G6200" s="75">
        <v>0.20899999999999999</v>
      </c>
      <c r="H6200" s="75">
        <v>-1.0960000000000001</v>
      </c>
      <c r="I6200" s="75">
        <v>0.43099999999999999</v>
      </c>
      <c r="J6200" s="75">
        <v>0.11899999999999999</v>
      </c>
      <c r="K6200" s="75">
        <v>0.26800000000000002</v>
      </c>
      <c r="L6200" s="75">
        <v>0.13100000000000001</v>
      </c>
      <c r="M6200" s="75">
        <v>0.65400000000000003</v>
      </c>
    </row>
    <row r="6201" spans="2:13" x14ac:dyDescent="0.3">
      <c r="B6201" s="75">
        <v>98</v>
      </c>
      <c r="C6201" s="75">
        <v>10</v>
      </c>
      <c r="D6201" s="75">
        <v>-4.6760000000000002</v>
      </c>
      <c r="E6201" s="75">
        <v>2.5369999999999999</v>
      </c>
      <c r="F6201" s="75">
        <v>7.4999999999999997E-2</v>
      </c>
      <c r="G6201" s="75">
        <v>0.73</v>
      </c>
      <c r="H6201" s="75">
        <v>-0.93300000000000005</v>
      </c>
      <c r="I6201" s="75">
        <v>1.4930000000000001</v>
      </c>
      <c r="J6201" s="75">
        <v>4.9000000000000002E-2</v>
      </c>
      <c r="K6201" s="75">
        <v>7.5999999999999998E-2</v>
      </c>
      <c r="L6201" s="75">
        <v>0.254</v>
      </c>
      <c r="M6201" s="75">
        <v>0.27600000000000002</v>
      </c>
    </row>
    <row r="6202" spans="2:13" x14ac:dyDescent="0.3">
      <c r="B6202" s="75">
        <v>99</v>
      </c>
      <c r="C6202" s="75">
        <v>11</v>
      </c>
      <c r="D6202" s="75">
        <v>-2.9220000000000002</v>
      </c>
      <c r="E6202" s="75">
        <v>1.516</v>
      </c>
      <c r="F6202" s="75">
        <v>-2E-3</v>
      </c>
      <c r="G6202" s="75">
        <v>-0.35299999999999998</v>
      </c>
      <c r="H6202" s="75">
        <v>-0.46400000000000002</v>
      </c>
      <c r="I6202" s="75">
        <v>1.1839999999999999</v>
      </c>
      <c r="J6202" s="75">
        <v>0.38300000000000001</v>
      </c>
      <c r="K6202" s="75">
        <v>-0.17499999999999999</v>
      </c>
      <c r="L6202" s="75">
        <v>-0.34599999999999997</v>
      </c>
      <c r="M6202" s="75">
        <v>-3.3000000000000002E-2</v>
      </c>
    </row>
    <row r="6203" spans="2:13" x14ac:dyDescent="0.3">
      <c r="B6203" s="75">
        <v>100</v>
      </c>
      <c r="C6203" s="75">
        <v>1</v>
      </c>
      <c r="D6203" s="75">
        <v>-4.4770000000000003</v>
      </c>
      <c r="E6203" s="75">
        <v>0.246</v>
      </c>
      <c r="F6203" s="75">
        <v>1.087</v>
      </c>
      <c r="G6203" s="75">
        <v>1.1080000000000001</v>
      </c>
      <c r="H6203" s="75">
        <v>0.68200000000000005</v>
      </c>
      <c r="I6203" s="75">
        <v>1.0569999999999999</v>
      </c>
      <c r="J6203" s="75">
        <v>0.42399999999999999</v>
      </c>
      <c r="K6203" s="75">
        <v>-0.26400000000000001</v>
      </c>
      <c r="L6203" s="75">
        <v>-1.1950000000000001</v>
      </c>
      <c r="M6203" s="75">
        <v>-0.52</v>
      </c>
    </row>
    <row r="6204" spans="2:13" x14ac:dyDescent="0.3">
      <c r="B6204" s="75">
        <v>101</v>
      </c>
      <c r="C6204" s="75">
        <v>2</v>
      </c>
      <c r="D6204" s="75">
        <v>-1.895</v>
      </c>
      <c r="E6204" s="75">
        <v>-1.2E-2</v>
      </c>
      <c r="F6204" s="75">
        <v>-0.97</v>
      </c>
      <c r="G6204" s="75">
        <v>-0.152</v>
      </c>
      <c r="H6204" s="75">
        <v>-0.161</v>
      </c>
      <c r="I6204" s="75">
        <v>1.5089999999999999</v>
      </c>
      <c r="J6204" s="75">
        <v>0.48699999999999999</v>
      </c>
      <c r="K6204" s="75">
        <v>0.80900000000000005</v>
      </c>
      <c r="L6204" s="75">
        <v>4.3999999999999997E-2</v>
      </c>
      <c r="M6204" s="75">
        <v>-0.26400000000000001</v>
      </c>
    </row>
    <row r="6205" spans="2:13" x14ac:dyDescent="0.3">
      <c r="B6205" s="75">
        <v>102</v>
      </c>
      <c r="C6205" s="75">
        <v>3</v>
      </c>
      <c r="D6205" s="75">
        <v>-1.9450000000000001</v>
      </c>
      <c r="E6205" s="75">
        <v>0.35199999999999998</v>
      </c>
      <c r="F6205" s="75">
        <v>-1.0529999999999999</v>
      </c>
      <c r="G6205" s="75">
        <v>-0.22800000000000001</v>
      </c>
      <c r="H6205" s="75">
        <v>-0.12</v>
      </c>
      <c r="I6205" s="75">
        <v>0.92700000000000005</v>
      </c>
      <c r="J6205" s="75">
        <v>8.7999999999999995E-2</v>
      </c>
      <c r="K6205" s="75">
        <v>0.50900000000000001</v>
      </c>
      <c r="L6205" s="75">
        <v>-0.27900000000000003</v>
      </c>
      <c r="M6205" s="75">
        <v>-0.246</v>
      </c>
    </row>
    <row r="6206" spans="2:13" x14ac:dyDescent="0.3">
      <c r="B6206" s="75">
        <v>103</v>
      </c>
      <c r="C6206" s="75">
        <v>4</v>
      </c>
      <c r="D6206" s="75">
        <v>-1.9119999999999999</v>
      </c>
      <c r="E6206" s="75">
        <v>1.554</v>
      </c>
      <c r="F6206" s="75">
        <v>-1.4550000000000001</v>
      </c>
      <c r="G6206" s="75">
        <v>-1.7000000000000001E-2</v>
      </c>
      <c r="H6206" s="75">
        <v>-0.11799999999999999</v>
      </c>
      <c r="I6206" s="75">
        <v>0.27</v>
      </c>
      <c r="J6206" s="75">
        <v>-3.6999999999999998E-2</v>
      </c>
      <c r="K6206" s="75">
        <v>0.16300000000000001</v>
      </c>
      <c r="L6206" s="75">
        <v>-2.7E-2</v>
      </c>
      <c r="M6206" s="75">
        <v>-0.47399999999999998</v>
      </c>
    </row>
    <row r="6207" spans="2:13" x14ac:dyDescent="0.3">
      <c r="B6207" s="75">
        <v>104</v>
      </c>
      <c r="C6207" s="75">
        <v>5</v>
      </c>
      <c r="D6207" s="75">
        <v>-2.7240000000000002</v>
      </c>
      <c r="E6207" s="75">
        <v>2.9980000000000002</v>
      </c>
      <c r="F6207" s="75">
        <v>-0.56000000000000005</v>
      </c>
      <c r="G6207" s="75">
        <v>-7.6999999999999999E-2</v>
      </c>
      <c r="H6207" s="75">
        <v>-0.94399999999999995</v>
      </c>
      <c r="I6207" s="75">
        <v>0.54800000000000004</v>
      </c>
      <c r="J6207" s="75">
        <v>-0.08</v>
      </c>
      <c r="K6207" s="75">
        <v>0.4</v>
      </c>
      <c r="L6207" s="75">
        <v>0.14399999999999999</v>
      </c>
      <c r="M6207" s="75">
        <v>-0.63</v>
      </c>
    </row>
    <row r="6208" spans="2:13" x14ac:dyDescent="0.3">
      <c r="B6208" s="75">
        <v>105</v>
      </c>
      <c r="C6208" s="75">
        <v>6</v>
      </c>
      <c r="D6208" s="75">
        <v>-2.3849999999999998</v>
      </c>
      <c r="E6208" s="75">
        <v>1.2410000000000001</v>
      </c>
      <c r="F6208" s="75">
        <v>0.27200000000000002</v>
      </c>
      <c r="G6208" s="75">
        <v>-0.04</v>
      </c>
      <c r="H6208" s="75">
        <v>-0.69199999999999995</v>
      </c>
      <c r="I6208" s="75">
        <v>0.16</v>
      </c>
      <c r="J6208" s="75">
        <v>-6.0999999999999999E-2</v>
      </c>
      <c r="K6208" s="75">
        <v>-0.189</v>
      </c>
      <c r="L6208" s="75">
        <v>0.74399999999999999</v>
      </c>
      <c r="M6208" s="75">
        <v>8.7999999999999995E-2</v>
      </c>
    </row>
    <row r="6209" spans="2:13" x14ac:dyDescent="0.3">
      <c r="B6209" s="75">
        <v>106</v>
      </c>
      <c r="C6209" s="75">
        <v>7</v>
      </c>
      <c r="D6209" s="75">
        <v>-3.0920000000000001</v>
      </c>
      <c r="E6209" s="75">
        <v>3.0139999999999998</v>
      </c>
      <c r="F6209" s="75">
        <v>-0.307</v>
      </c>
      <c r="G6209" s="75">
        <v>-1.6E-2</v>
      </c>
      <c r="H6209" s="75">
        <v>-0.95599999999999996</v>
      </c>
      <c r="I6209" s="75">
        <v>0.19500000000000001</v>
      </c>
      <c r="J6209" s="75">
        <v>-0.22700000000000001</v>
      </c>
      <c r="K6209" s="75">
        <v>0.36699999999999999</v>
      </c>
      <c r="L6209" s="75">
        <v>0.95799999999999996</v>
      </c>
      <c r="M6209" s="75">
        <v>-9.1999999999999998E-2</v>
      </c>
    </row>
    <row r="6210" spans="2:13" x14ac:dyDescent="0.3">
      <c r="B6210" s="75">
        <v>107</v>
      </c>
      <c r="C6210" s="75">
        <v>8</v>
      </c>
      <c r="D6210" s="75">
        <v>-3.9169999999999998</v>
      </c>
      <c r="E6210" s="75">
        <v>3.496</v>
      </c>
      <c r="F6210" s="75">
        <v>0.40899999999999997</v>
      </c>
      <c r="G6210" s="75">
        <v>-0.53100000000000003</v>
      </c>
      <c r="H6210" s="75">
        <v>-1.1499999999999999</v>
      </c>
      <c r="I6210" s="75">
        <v>1.7000000000000001E-2</v>
      </c>
      <c r="J6210" s="75">
        <v>0.60499999999999998</v>
      </c>
      <c r="K6210" s="75">
        <v>0.97699999999999998</v>
      </c>
      <c r="L6210" s="75">
        <v>-0.32800000000000001</v>
      </c>
      <c r="M6210" s="75">
        <v>0.44700000000000001</v>
      </c>
    </row>
    <row r="6211" spans="2:13" x14ac:dyDescent="0.3">
      <c r="B6211" s="75">
        <v>108</v>
      </c>
      <c r="C6211" s="75">
        <v>9</v>
      </c>
      <c r="D6211" s="75">
        <v>-4.2320000000000002</v>
      </c>
      <c r="E6211" s="75">
        <v>3.0350000000000001</v>
      </c>
      <c r="F6211" s="75">
        <v>0.42799999999999999</v>
      </c>
      <c r="G6211" s="75">
        <v>0.497</v>
      </c>
      <c r="H6211" s="75">
        <v>-1.3740000000000001</v>
      </c>
      <c r="I6211" s="75">
        <v>0.54900000000000004</v>
      </c>
      <c r="J6211" s="75">
        <v>0.13300000000000001</v>
      </c>
      <c r="K6211" s="75">
        <v>0.23200000000000001</v>
      </c>
      <c r="L6211" s="75">
        <v>0.129</v>
      </c>
      <c r="M6211" s="75">
        <v>0.48699999999999999</v>
      </c>
    </row>
    <row r="6212" spans="2:13" x14ac:dyDescent="0.3">
      <c r="B6212" s="75">
        <v>109</v>
      </c>
      <c r="C6212" s="75">
        <v>10</v>
      </c>
      <c r="D6212" s="75">
        <v>-4.7590000000000003</v>
      </c>
      <c r="E6212" s="75">
        <v>2.6960000000000002</v>
      </c>
      <c r="F6212" s="75">
        <v>0.104</v>
      </c>
      <c r="G6212" s="75">
        <v>0.69699999999999995</v>
      </c>
      <c r="H6212" s="75">
        <v>-0.78700000000000003</v>
      </c>
      <c r="I6212" s="75">
        <v>1.1140000000000001</v>
      </c>
      <c r="J6212" s="75">
        <v>0.20499999999999999</v>
      </c>
      <c r="K6212" s="75">
        <v>-6.6000000000000003E-2</v>
      </c>
      <c r="L6212" s="75">
        <v>0.36899999999999999</v>
      </c>
      <c r="M6212" s="75">
        <v>0.30599999999999999</v>
      </c>
    </row>
    <row r="6213" spans="2:13" x14ac:dyDescent="0.3">
      <c r="B6213" s="75">
        <v>110</v>
      </c>
      <c r="C6213" s="75">
        <v>11</v>
      </c>
      <c r="D6213" s="75">
        <v>-2.9449999999999998</v>
      </c>
      <c r="E6213" s="75">
        <v>1.724</v>
      </c>
      <c r="F6213" s="75">
        <v>-0.312</v>
      </c>
      <c r="G6213" s="75">
        <v>-0.23899999999999999</v>
      </c>
      <c r="H6213" s="75">
        <v>-0.44700000000000001</v>
      </c>
      <c r="I6213" s="75">
        <v>1.36</v>
      </c>
      <c r="J6213" s="75">
        <v>1.4E-2</v>
      </c>
      <c r="K6213" s="75">
        <v>-0.10199999999999999</v>
      </c>
      <c r="L6213" s="75">
        <v>2.1000000000000001E-2</v>
      </c>
      <c r="M6213" s="75">
        <v>-0.56399999999999995</v>
      </c>
    </row>
    <row r="6214" spans="2:13" x14ac:dyDescent="0.3">
      <c r="B6214" s="75">
        <v>111</v>
      </c>
      <c r="C6214" s="75">
        <v>1</v>
      </c>
      <c r="D6214" s="75">
        <v>-4.3140000000000001</v>
      </c>
      <c r="E6214" s="75">
        <v>-0.106</v>
      </c>
      <c r="F6214" s="75">
        <v>1.044</v>
      </c>
      <c r="G6214" s="75">
        <v>1.1919999999999999</v>
      </c>
      <c r="H6214" s="75">
        <v>0.68700000000000006</v>
      </c>
      <c r="I6214" s="75">
        <v>0.76300000000000001</v>
      </c>
      <c r="J6214" s="75">
        <v>0.158</v>
      </c>
      <c r="K6214" s="75">
        <v>-0.193</v>
      </c>
      <c r="L6214" s="75">
        <v>-1.3420000000000001</v>
      </c>
      <c r="M6214" s="75">
        <v>-0.44700000000000001</v>
      </c>
    </row>
    <row r="6215" spans="2:13" x14ac:dyDescent="0.3">
      <c r="B6215" s="75">
        <v>112</v>
      </c>
      <c r="C6215" s="75">
        <v>2</v>
      </c>
      <c r="D6215" s="75">
        <v>-2.0499999999999998</v>
      </c>
      <c r="E6215" s="75">
        <v>6.5000000000000002E-2</v>
      </c>
      <c r="F6215" s="75">
        <v>-0.93799999999999994</v>
      </c>
      <c r="G6215" s="75">
        <v>-3.6999999999999998E-2</v>
      </c>
      <c r="H6215" s="75">
        <v>8.2000000000000003E-2</v>
      </c>
      <c r="I6215" s="75">
        <v>1.5609999999999999</v>
      </c>
      <c r="J6215" s="75">
        <v>0.39300000000000002</v>
      </c>
      <c r="K6215" s="75">
        <v>0.83499999999999996</v>
      </c>
      <c r="L6215" s="75">
        <v>-2.9000000000000001E-2</v>
      </c>
      <c r="M6215" s="75">
        <v>-0.39400000000000002</v>
      </c>
    </row>
    <row r="6216" spans="2:13" x14ac:dyDescent="0.3">
      <c r="B6216" s="75">
        <v>113</v>
      </c>
      <c r="C6216" s="75">
        <v>3</v>
      </c>
      <c r="D6216" s="75">
        <v>-1.804</v>
      </c>
      <c r="E6216" s="75">
        <v>0.43099999999999999</v>
      </c>
      <c r="F6216" s="75">
        <v>-1</v>
      </c>
      <c r="G6216" s="75">
        <v>-0.42699999999999999</v>
      </c>
      <c r="H6216" s="75">
        <v>-9.4E-2</v>
      </c>
      <c r="I6216" s="75">
        <v>0.84799999999999998</v>
      </c>
      <c r="J6216" s="75">
        <v>8.4000000000000005E-2</v>
      </c>
      <c r="K6216" s="75">
        <v>0.63600000000000001</v>
      </c>
      <c r="L6216" s="75">
        <v>-0.27500000000000002</v>
      </c>
      <c r="M6216" s="75">
        <v>-0.214</v>
      </c>
    </row>
    <row r="6217" spans="2:13" x14ac:dyDescent="0.3">
      <c r="B6217" s="75">
        <v>114</v>
      </c>
      <c r="C6217" s="75">
        <v>4</v>
      </c>
      <c r="D6217" s="75">
        <v>-1.978</v>
      </c>
      <c r="E6217" s="75">
        <v>1.542</v>
      </c>
      <c r="F6217" s="75">
        <v>-1.4870000000000001</v>
      </c>
      <c r="G6217" s="75">
        <v>-9.6000000000000002E-2</v>
      </c>
      <c r="H6217" s="75">
        <v>-2.5000000000000001E-2</v>
      </c>
      <c r="I6217" s="75">
        <v>0.32</v>
      </c>
      <c r="J6217" s="75">
        <v>-6.3E-2</v>
      </c>
      <c r="K6217" s="75">
        <v>9.7000000000000003E-2</v>
      </c>
      <c r="L6217" s="75">
        <v>-7.2999999999999995E-2</v>
      </c>
      <c r="M6217" s="75">
        <v>-0.38100000000000001</v>
      </c>
    </row>
    <row r="6218" spans="2:13" x14ac:dyDescent="0.3">
      <c r="B6218" s="75">
        <v>115</v>
      </c>
      <c r="C6218" s="75">
        <v>5</v>
      </c>
      <c r="D6218" s="75">
        <v>-2.7480000000000002</v>
      </c>
      <c r="E6218" s="75">
        <v>3.2170000000000001</v>
      </c>
      <c r="F6218" s="75">
        <v>-0.97599999999999998</v>
      </c>
      <c r="G6218" s="75">
        <v>-0.21299999999999999</v>
      </c>
      <c r="H6218" s="75">
        <v>-0.79200000000000004</v>
      </c>
      <c r="I6218" s="75">
        <v>0.77100000000000002</v>
      </c>
      <c r="J6218" s="75">
        <v>-3.2000000000000001E-2</v>
      </c>
      <c r="K6218" s="75">
        <v>0.223</v>
      </c>
      <c r="L6218" s="75">
        <v>4.2999999999999997E-2</v>
      </c>
      <c r="M6218" s="75">
        <v>-0.82499999999999996</v>
      </c>
    </row>
    <row r="6219" spans="2:13" x14ac:dyDescent="0.3">
      <c r="B6219" s="75">
        <v>116</v>
      </c>
      <c r="C6219" s="75">
        <v>6</v>
      </c>
      <c r="D6219" s="75">
        <v>-2.351</v>
      </c>
      <c r="E6219" s="75">
        <v>1.53</v>
      </c>
      <c r="F6219" s="75">
        <v>8.5999999999999993E-2</v>
      </c>
      <c r="G6219" s="75">
        <v>-7.4999999999999997E-2</v>
      </c>
      <c r="H6219" s="75">
        <v>-0.42599999999999999</v>
      </c>
      <c r="I6219" s="75">
        <v>0.125</v>
      </c>
      <c r="J6219" s="75">
        <v>-0.19700000000000001</v>
      </c>
      <c r="K6219" s="75">
        <v>3.3000000000000002E-2</v>
      </c>
      <c r="L6219" s="75">
        <v>0.84799999999999998</v>
      </c>
      <c r="M6219" s="75">
        <v>-3.7999999999999999E-2</v>
      </c>
    </row>
    <row r="6220" spans="2:13" x14ac:dyDescent="0.3">
      <c r="B6220" s="75">
        <v>117</v>
      </c>
      <c r="C6220" s="75">
        <v>7</v>
      </c>
      <c r="D6220" s="75">
        <v>-3.105</v>
      </c>
      <c r="E6220" s="75">
        <v>2.9159999999999999</v>
      </c>
      <c r="F6220" s="75">
        <v>-0.20699999999999999</v>
      </c>
      <c r="G6220" s="75">
        <v>3.1E-2</v>
      </c>
      <c r="H6220" s="75">
        <v>-0.89700000000000002</v>
      </c>
      <c r="I6220" s="75">
        <v>2.1000000000000001E-2</v>
      </c>
      <c r="J6220" s="75">
        <v>-0.22900000000000001</v>
      </c>
      <c r="K6220" s="75">
        <v>0.25600000000000001</v>
      </c>
      <c r="L6220" s="75">
        <v>1.073</v>
      </c>
      <c r="M6220" s="75">
        <v>-6.5000000000000002E-2</v>
      </c>
    </row>
    <row r="6221" spans="2:13" x14ac:dyDescent="0.3">
      <c r="B6221" s="75">
        <v>118</v>
      </c>
      <c r="C6221" s="75">
        <v>8</v>
      </c>
      <c r="D6221" s="75">
        <v>-3.9849999999999999</v>
      </c>
      <c r="E6221" s="75">
        <v>3.6139999999999999</v>
      </c>
      <c r="F6221" s="75">
        <v>0.58399999999999996</v>
      </c>
      <c r="G6221" s="75">
        <v>-0.42</v>
      </c>
      <c r="H6221" s="75">
        <v>-1.105</v>
      </c>
      <c r="I6221" s="75">
        <v>-0.17399999999999999</v>
      </c>
      <c r="J6221" s="75">
        <v>0.34799999999999998</v>
      </c>
      <c r="K6221" s="75">
        <v>0.88500000000000001</v>
      </c>
      <c r="L6221" s="75">
        <v>-0.16500000000000001</v>
      </c>
      <c r="M6221" s="75">
        <v>0.65</v>
      </c>
    </row>
    <row r="6222" spans="2:13" x14ac:dyDescent="0.3">
      <c r="B6222" s="75">
        <v>119</v>
      </c>
      <c r="C6222" s="75">
        <v>9</v>
      </c>
      <c r="D6222" s="75">
        <v>-4.16</v>
      </c>
      <c r="E6222" s="75">
        <v>3.3290000000000002</v>
      </c>
      <c r="F6222" s="75">
        <v>0.27500000000000002</v>
      </c>
      <c r="G6222" s="75">
        <v>0.39400000000000002</v>
      </c>
      <c r="H6222" s="75">
        <v>-1.2869999999999999</v>
      </c>
      <c r="I6222" s="75">
        <v>0.69299999999999995</v>
      </c>
      <c r="J6222" s="75">
        <v>0.48299999999999998</v>
      </c>
      <c r="K6222" s="75">
        <v>0.121</v>
      </c>
      <c r="L6222" s="75">
        <v>0.28599999999999998</v>
      </c>
      <c r="M6222" s="75">
        <v>0.153</v>
      </c>
    </row>
    <row r="6223" spans="2:13" x14ac:dyDescent="0.3">
      <c r="B6223" s="75">
        <v>120</v>
      </c>
      <c r="C6223" s="75">
        <v>10</v>
      </c>
      <c r="D6223" s="75">
        <v>-4.88</v>
      </c>
      <c r="E6223" s="75">
        <v>3.0640000000000001</v>
      </c>
      <c r="F6223" s="75">
        <v>0.06</v>
      </c>
      <c r="G6223" s="75">
        <v>0.434</v>
      </c>
      <c r="H6223" s="75">
        <v>-0.57499999999999996</v>
      </c>
      <c r="I6223" s="75">
        <v>0.89700000000000002</v>
      </c>
      <c r="J6223" s="75">
        <v>0.25</v>
      </c>
      <c r="K6223" s="75">
        <v>8.5000000000000006E-2</v>
      </c>
      <c r="L6223" s="75">
        <v>9.2999999999999999E-2</v>
      </c>
      <c r="M6223" s="75">
        <v>0.44500000000000001</v>
      </c>
    </row>
    <row r="6224" spans="2:13" x14ac:dyDescent="0.3">
      <c r="B6224" s="75">
        <v>121</v>
      </c>
      <c r="C6224" s="75">
        <v>11</v>
      </c>
      <c r="D6224" s="75">
        <v>-3.0819999999999999</v>
      </c>
      <c r="E6224" s="75">
        <v>1.633</v>
      </c>
      <c r="F6224" s="75">
        <v>-0.11799999999999999</v>
      </c>
      <c r="G6224" s="75">
        <v>-0.14699999999999999</v>
      </c>
      <c r="H6224" s="75">
        <v>-0.48399999999999999</v>
      </c>
      <c r="I6224" s="75">
        <v>1.1759999999999999</v>
      </c>
      <c r="J6224" s="75">
        <v>-8.5999999999999993E-2</v>
      </c>
      <c r="K6224" s="75">
        <v>-7.1999999999999995E-2</v>
      </c>
      <c r="L6224" s="75">
        <v>8.5999999999999993E-2</v>
      </c>
      <c r="M6224" s="75">
        <v>-0.56399999999999995</v>
      </c>
    </row>
    <row r="6225" spans="2:13" x14ac:dyDescent="0.3">
      <c r="B6225" s="75">
        <v>122</v>
      </c>
      <c r="C6225" s="75">
        <v>1</v>
      </c>
      <c r="D6225" s="75">
        <v>-4.1580000000000004</v>
      </c>
      <c r="E6225" s="75">
        <v>-0.34200000000000003</v>
      </c>
      <c r="F6225" s="75">
        <v>0.9</v>
      </c>
      <c r="G6225" s="75">
        <v>1.0900000000000001</v>
      </c>
      <c r="H6225" s="75">
        <v>0.56000000000000005</v>
      </c>
      <c r="I6225" s="75">
        <v>0.95499999999999996</v>
      </c>
      <c r="J6225" s="75">
        <v>0.39500000000000002</v>
      </c>
      <c r="K6225" s="75">
        <v>-0.32800000000000001</v>
      </c>
      <c r="L6225" s="75">
        <v>-1.52</v>
      </c>
      <c r="M6225" s="75">
        <v>-0.498</v>
      </c>
    </row>
    <row r="6226" spans="2:13" x14ac:dyDescent="0.3">
      <c r="B6226" s="75">
        <v>123</v>
      </c>
      <c r="C6226" s="75">
        <v>2</v>
      </c>
      <c r="D6226" s="75">
        <v>-2.4409999999999998</v>
      </c>
      <c r="E6226" s="75">
        <v>0.191</v>
      </c>
      <c r="F6226" s="75">
        <v>-0.81399999999999995</v>
      </c>
      <c r="G6226" s="75">
        <v>0.255</v>
      </c>
      <c r="H6226" s="75">
        <v>0.41099999999999998</v>
      </c>
      <c r="I6226" s="75">
        <v>1.6359999999999999</v>
      </c>
      <c r="J6226" s="75">
        <v>0.39500000000000002</v>
      </c>
      <c r="K6226" s="75">
        <v>0.76100000000000001</v>
      </c>
      <c r="L6226" s="75">
        <v>-5.0000000000000001E-3</v>
      </c>
      <c r="M6226" s="75">
        <v>-0.56399999999999995</v>
      </c>
    </row>
    <row r="6227" spans="2:13" x14ac:dyDescent="0.3">
      <c r="B6227" s="75">
        <v>124</v>
      </c>
      <c r="C6227" s="75">
        <v>3</v>
      </c>
      <c r="D6227" s="75">
        <v>-1.6719999999999999</v>
      </c>
      <c r="E6227" s="75">
        <v>0.32800000000000001</v>
      </c>
      <c r="F6227" s="75">
        <v>-0.83299999999999996</v>
      </c>
      <c r="G6227" s="75">
        <v>-0.57699999999999996</v>
      </c>
      <c r="H6227" s="75">
        <v>-0.36299999999999999</v>
      </c>
      <c r="I6227" s="75">
        <v>0.84</v>
      </c>
      <c r="J6227" s="75">
        <v>0.18</v>
      </c>
      <c r="K6227" s="75">
        <v>0.68200000000000005</v>
      </c>
      <c r="L6227" s="75">
        <v>-0.124</v>
      </c>
      <c r="M6227" s="75">
        <v>-0.109</v>
      </c>
    </row>
    <row r="6228" spans="2:13" x14ac:dyDescent="0.3">
      <c r="B6228" s="75">
        <v>125</v>
      </c>
      <c r="C6228" s="75">
        <v>4</v>
      </c>
      <c r="D6228" s="75">
        <v>-2.0510000000000002</v>
      </c>
      <c r="E6228" s="75">
        <v>1.508</v>
      </c>
      <c r="F6228" s="75">
        <v>-1.641</v>
      </c>
      <c r="G6228" s="75">
        <v>-5.8000000000000003E-2</v>
      </c>
      <c r="H6228" s="75">
        <v>-0.10199999999999999</v>
      </c>
      <c r="I6228" s="75">
        <v>0.34599999999999997</v>
      </c>
      <c r="J6228" s="75">
        <v>-2.1000000000000001E-2</v>
      </c>
      <c r="K6228" s="75">
        <v>0.109</v>
      </c>
      <c r="L6228" s="75">
        <v>-0.14699999999999999</v>
      </c>
      <c r="M6228" s="75">
        <v>-0.29799999999999999</v>
      </c>
    </row>
    <row r="6229" spans="2:13" x14ac:dyDescent="0.3">
      <c r="B6229" s="75">
        <v>126</v>
      </c>
      <c r="C6229" s="75">
        <v>5</v>
      </c>
      <c r="D6229" s="75">
        <v>-2.7879999999999998</v>
      </c>
      <c r="E6229" s="75">
        <v>3.194</v>
      </c>
      <c r="F6229" s="75">
        <v>-1.1419999999999999</v>
      </c>
      <c r="G6229" s="75">
        <v>-0.313</v>
      </c>
      <c r="H6229" s="75">
        <v>-0.57999999999999996</v>
      </c>
      <c r="I6229" s="75">
        <v>0.35699999999999998</v>
      </c>
      <c r="J6229" s="75">
        <v>0.28100000000000003</v>
      </c>
      <c r="K6229" s="75">
        <v>8.2000000000000003E-2</v>
      </c>
      <c r="L6229" s="75">
        <v>0.109</v>
      </c>
      <c r="M6229" s="75">
        <v>-0.85799999999999998</v>
      </c>
    </row>
    <row r="6230" spans="2:13" x14ac:dyDescent="0.3">
      <c r="B6230" s="75">
        <v>127</v>
      </c>
      <c r="C6230" s="75">
        <v>6</v>
      </c>
      <c r="D6230" s="75">
        <v>-2.4889999999999999</v>
      </c>
      <c r="E6230" s="75">
        <v>1.7729999999999999</v>
      </c>
      <c r="F6230" s="75">
        <v>-0.18</v>
      </c>
      <c r="G6230" s="75">
        <v>-0.152</v>
      </c>
      <c r="H6230" s="75">
        <v>-0.35299999999999998</v>
      </c>
      <c r="I6230" s="75">
        <v>0.13300000000000001</v>
      </c>
      <c r="J6230" s="75">
        <v>-0.186</v>
      </c>
      <c r="K6230" s="75">
        <v>0.20699999999999999</v>
      </c>
      <c r="L6230" s="75">
        <v>0.78800000000000003</v>
      </c>
      <c r="M6230" s="75">
        <v>-0.28499999999999998</v>
      </c>
    </row>
    <row r="6231" spans="2:13" x14ac:dyDescent="0.3">
      <c r="B6231" s="75">
        <v>128</v>
      </c>
      <c r="C6231" s="75">
        <v>7</v>
      </c>
      <c r="D6231" s="75">
        <v>-3.0649999999999999</v>
      </c>
      <c r="E6231" s="75">
        <v>3.1389999999999998</v>
      </c>
      <c r="F6231" s="75">
        <v>-0.46100000000000002</v>
      </c>
      <c r="G6231" s="75">
        <v>-0.221</v>
      </c>
      <c r="H6231" s="75">
        <v>-0.75900000000000001</v>
      </c>
      <c r="I6231" s="75">
        <v>-4.4999999999999998E-2</v>
      </c>
      <c r="J6231" s="75">
        <v>6.8000000000000005E-2</v>
      </c>
      <c r="K6231" s="75">
        <v>0.27400000000000002</v>
      </c>
      <c r="L6231" s="75">
        <v>0.999</v>
      </c>
      <c r="M6231" s="75">
        <v>-0.33100000000000002</v>
      </c>
    </row>
    <row r="6232" spans="2:13" x14ac:dyDescent="0.3">
      <c r="B6232" s="75">
        <v>129</v>
      </c>
      <c r="C6232" s="75">
        <v>8</v>
      </c>
      <c r="D6232" s="75">
        <v>-3.9630000000000001</v>
      </c>
      <c r="E6232" s="75">
        <v>3.9380000000000002</v>
      </c>
      <c r="F6232" s="75">
        <v>0.46600000000000003</v>
      </c>
      <c r="G6232" s="75">
        <v>-0.56399999999999995</v>
      </c>
      <c r="H6232" s="75">
        <v>-1.042</v>
      </c>
      <c r="I6232" s="75">
        <v>-6.4000000000000001E-2</v>
      </c>
      <c r="J6232" s="75">
        <v>0.24099999999999999</v>
      </c>
      <c r="K6232" s="75">
        <v>0.88800000000000001</v>
      </c>
      <c r="L6232" s="75">
        <v>-3.2000000000000001E-2</v>
      </c>
      <c r="M6232" s="75">
        <v>0.79800000000000004</v>
      </c>
    </row>
    <row r="6233" spans="2:13" x14ac:dyDescent="0.3">
      <c r="B6233" s="75">
        <v>130</v>
      </c>
      <c r="C6233" s="75">
        <v>9</v>
      </c>
      <c r="D6233" s="75">
        <v>-4.1360000000000001</v>
      </c>
      <c r="E6233" s="75">
        <v>3.5819999999999999</v>
      </c>
      <c r="F6233" s="75">
        <v>-0.40699999999999997</v>
      </c>
      <c r="G6233" s="75">
        <v>-3.7999999999999999E-2</v>
      </c>
      <c r="H6233" s="75">
        <v>-0.68700000000000006</v>
      </c>
      <c r="I6233" s="75">
        <v>1.0309999999999999</v>
      </c>
      <c r="J6233" s="75">
        <v>0.49099999999999999</v>
      </c>
      <c r="K6233" s="75">
        <v>0.157</v>
      </c>
      <c r="L6233" s="75">
        <v>0.30499999999999999</v>
      </c>
      <c r="M6233" s="75">
        <v>2.8000000000000001E-2</v>
      </c>
    </row>
    <row r="6234" spans="2:13" x14ac:dyDescent="0.3">
      <c r="B6234" s="75">
        <v>131</v>
      </c>
      <c r="C6234" s="75">
        <v>10</v>
      </c>
      <c r="D6234" s="75">
        <v>-4.944</v>
      </c>
      <c r="E6234" s="75">
        <v>3.3250000000000002</v>
      </c>
      <c r="F6234" s="75">
        <v>1.4999999999999999E-2</v>
      </c>
      <c r="G6234" s="75">
        <v>7.9000000000000001E-2</v>
      </c>
      <c r="H6234" s="75">
        <v>-0.59299999999999997</v>
      </c>
      <c r="I6234" s="75">
        <v>1.0469999999999999</v>
      </c>
      <c r="J6234" s="75">
        <v>0.33700000000000002</v>
      </c>
      <c r="K6234" s="75">
        <v>0.29599999999999999</v>
      </c>
      <c r="L6234" s="75">
        <v>-0.45300000000000001</v>
      </c>
      <c r="M6234" s="75">
        <v>0.371</v>
      </c>
    </row>
    <row r="6235" spans="2:13" x14ac:dyDescent="0.3">
      <c r="B6235" s="75">
        <v>132</v>
      </c>
      <c r="C6235" s="75">
        <v>11</v>
      </c>
      <c r="D6235" s="75">
        <v>-3.0579999999999998</v>
      </c>
      <c r="E6235" s="75">
        <v>1.6779999999999999</v>
      </c>
      <c r="F6235" s="75">
        <v>-0.35099999999999998</v>
      </c>
      <c r="G6235" s="75">
        <v>-0.255</v>
      </c>
      <c r="H6235" s="75">
        <v>3.7999999999999999E-2</v>
      </c>
      <c r="I6235" s="75">
        <v>0.69199999999999995</v>
      </c>
      <c r="J6235" s="75">
        <v>-0.17299999999999999</v>
      </c>
      <c r="K6235" s="75">
        <v>0.22600000000000001</v>
      </c>
      <c r="L6235" s="75">
        <v>0.20200000000000001</v>
      </c>
      <c r="M6235" s="75">
        <v>-0.59299999999999997</v>
      </c>
    </row>
    <row r="6236" spans="2:13" x14ac:dyDescent="0.3">
      <c r="B6236" s="75">
        <v>133</v>
      </c>
      <c r="C6236" s="75">
        <v>1</v>
      </c>
      <c r="D6236" s="75">
        <v>-1.202</v>
      </c>
      <c r="E6236" s="75">
        <v>-0.253</v>
      </c>
      <c r="F6236" s="75">
        <v>-2.4870000000000001</v>
      </c>
      <c r="G6236" s="75">
        <v>0.80900000000000005</v>
      </c>
      <c r="H6236" s="75">
        <v>-0.36699999999999999</v>
      </c>
      <c r="I6236" s="75">
        <v>2.169</v>
      </c>
      <c r="J6236" s="75">
        <v>0.32</v>
      </c>
      <c r="K6236" s="75">
        <v>1.034</v>
      </c>
      <c r="L6236" s="75">
        <v>-1.385</v>
      </c>
      <c r="M6236" s="75">
        <v>-0.70599999999999996</v>
      </c>
    </row>
    <row r="6237" spans="2:13" x14ac:dyDescent="0.3">
      <c r="B6237" s="75">
        <v>134</v>
      </c>
      <c r="C6237" s="75">
        <v>2</v>
      </c>
      <c r="D6237" s="75">
        <v>-1.077</v>
      </c>
      <c r="E6237" s="75">
        <v>0.51100000000000001</v>
      </c>
      <c r="F6237" s="75">
        <v>-2.0059999999999998</v>
      </c>
      <c r="G6237" s="75">
        <v>0.30499999999999999</v>
      </c>
      <c r="H6237" s="75">
        <v>-0.58399999999999996</v>
      </c>
      <c r="I6237" s="75">
        <v>1.962</v>
      </c>
      <c r="J6237" s="75">
        <v>8.8999999999999996E-2</v>
      </c>
      <c r="K6237" s="75">
        <v>1.4059999999999999</v>
      </c>
      <c r="L6237" s="75">
        <v>-0.66900000000000004</v>
      </c>
      <c r="M6237" s="75">
        <v>-2.7E-2</v>
      </c>
    </row>
    <row r="6238" spans="2:13" x14ac:dyDescent="0.3">
      <c r="B6238" s="75">
        <v>135</v>
      </c>
      <c r="C6238" s="75">
        <v>3</v>
      </c>
      <c r="D6238" s="75">
        <v>-1.768</v>
      </c>
      <c r="E6238" s="75">
        <v>0.78600000000000003</v>
      </c>
      <c r="F6238" s="75">
        <v>-1.468</v>
      </c>
      <c r="G6238" s="75">
        <v>1.077</v>
      </c>
      <c r="H6238" s="75">
        <v>-0.34699999999999998</v>
      </c>
      <c r="I6238" s="75">
        <v>1.704</v>
      </c>
      <c r="J6238" s="75">
        <v>-0.17100000000000001</v>
      </c>
      <c r="K6238" s="75">
        <v>1.0760000000000001</v>
      </c>
      <c r="L6238" s="75">
        <v>-0.69099999999999995</v>
      </c>
      <c r="M6238" s="75">
        <v>-0.06</v>
      </c>
    </row>
    <row r="6239" spans="2:13" x14ac:dyDescent="0.3">
      <c r="B6239" s="75">
        <v>136</v>
      </c>
      <c r="C6239" s="75">
        <v>4</v>
      </c>
      <c r="D6239" s="75">
        <v>-1.7370000000000001</v>
      </c>
      <c r="E6239" s="75">
        <v>1.7889999999999999</v>
      </c>
      <c r="F6239" s="75">
        <v>-1.046</v>
      </c>
      <c r="G6239" s="75">
        <v>1.071</v>
      </c>
      <c r="H6239" s="75">
        <v>-0.77500000000000002</v>
      </c>
      <c r="I6239" s="75">
        <v>1.0409999999999999</v>
      </c>
      <c r="J6239" s="75">
        <v>-2.5000000000000001E-2</v>
      </c>
      <c r="K6239" s="75">
        <v>0.92500000000000004</v>
      </c>
      <c r="L6239" s="75">
        <v>-0.45200000000000001</v>
      </c>
      <c r="M6239" s="75">
        <v>7.0000000000000001E-3</v>
      </c>
    </row>
    <row r="6240" spans="2:13" x14ac:dyDescent="0.3">
      <c r="B6240" s="75">
        <v>137</v>
      </c>
      <c r="C6240" s="75">
        <v>5</v>
      </c>
      <c r="D6240" s="75">
        <v>-2.4319999999999999</v>
      </c>
      <c r="E6240" s="75">
        <v>2.1259999999999999</v>
      </c>
      <c r="F6240" s="75">
        <v>-0.218</v>
      </c>
      <c r="G6240" s="75">
        <v>1.4219999999999999</v>
      </c>
      <c r="H6240" s="75">
        <v>-1.169</v>
      </c>
      <c r="I6240" s="75">
        <v>0.41</v>
      </c>
      <c r="J6240" s="75">
        <v>-0.39300000000000002</v>
      </c>
      <c r="K6240" s="75">
        <v>1.3260000000000001</v>
      </c>
      <c r="L6240" s="75">
        <v>-6.7000000000000004E-2</v>
      </c>
      <c r="M6240" s="75">
        <v>0.22500000000000001</v>
      </c>
    </row>
    <row r="6241" spans="2:13" x14ac:dyDescent="0.3">
      <c r="B6241" s="75">
        <v>138</v>
      </c>
      <c r="C6241" s="75">
        <v>6</v>
      </c>
      <c r="D6241" s="75">
        <v>-2.125</v>
      </c>
      <c r="E6241" s="75">
        <v>1.952</v>
      </c>
      <c r="F6241" s="75">
        <v>-0.41499999999999998</v>
      </c>
      <c r="G6241" s="75">
        <v>1.458</v>
      </c>
      <c r="H6241" s="75">
        <v>-0.98499999999999999</v>
      </c>
      <c r="I6241" s="75">
        <v>0.52</v>
      </c>
      <c r="J6241" s="75">
        <v>-0.34399999999999997</v>
      </c>
      <c r="K6241" s="75">
        <v>1.2490000000000001</v>
      </c>
      <c r="L6241" s="75">
        <v>-0.37</v>
      </c>
      <c r="M6241" s="75">
        <v>0.14499999999999999</v>
      </c>
    </row>
    <row r="6242" spans="2:13" x14ac:dyDescent="0.3">
      <c r="B6242" s="75">
        <v>139</v>
      </c>
      <c r="C6242" s="75">
        <v>7</v>
      </c>
      <c r="D6242" s="75">
        <v>-2.6070000000000002</v>
      </c>
      <c r="E6242" s="75">
        <v>2.4060000000000001</v>
      </c>
      <c r="F6242" s="75">
        <v>-8.7999999999999995E-2</v>
      </c>
      <c r="G6242" s="75">
        <v>1.5860000000000001</v>
      </c>
      <c r="H6242" s="75">
        <v>-1.4770000000000001</v>
      </c>
      <c r="I6242" s="75">
        <v>0.16400000000000001</v>
      </c>
      <c r="J6242" s="75">
        <v>-0.52700000000000002</v>
      </c>
      <c r="K6242" s="75">
        <v>1.5509999999999999</v>
      </c>
      <c r="L6242" s="75">
        <v>3.3000000000000002E-2</v>
      </c>
      <c r="M6242" s="75">
        <v>0.52200000000000002</v>
      </c>
    </row>
    <row r="6243" spans="2:13" x14ac:dyDescent="0.3">
      <c r="B6243" s="75">
        <v>140</v>
      </c>
      <c r="C6243" s="75">
        <v>8</v>
      </c>
      <c r="D6243" s="75">
        <v>-3.8130000000000002</v>
      </c>
      <c r="E6243" s="75">
        <v>3.7050000000000001</v>
      </c>
      <c r="F6243" s="75">
        <v>-0.157</v>
      </c>
      <c r="G6243" s="75">
        <v>1.5609999999999999</v>
      </c>
      <c r="H6243" s="75">
        <v>-1.5029999999999999</v>
      </c>
      <c r="I6243" s="75">
        <v>-0.36599999999999999</v>
      </c>
      <c r="J6243" s="75">
        <v>-0.58099999999999996</v>
      </c>
      <c r="K6243" s="75">
        <v>1.4119999999999999</v>
      </c>
      <c r="L6243" s="75">
        <v>0.28999999999999998</v>
      </c>
      <c r="M6243" s="75">
        <v>-9.9000000000000005E-2</v>
      </c>
    </row>
    <row r="6244" spans="2:13" x14ac:dyDescent="0.3">
      <c r="B6244" s="75">
        <v>141</v>
      </c>
      <c r="C6244" s="75">
        <v>9</v>
      </c>
      <c r="D6244" s="75">
        <v>-3.05</v>
      </c>
      <c r="E6244" s="75">
        <v>1.6</v>
      </c>
      <c r="F6244" s="75">
        <v>-0.68600000000000005</v>
      </c>
      <c r="G6244" s="75">
        <v>1.5429999999999999</v>
      </c>
      <c r="H6244" s="75">
        <v>-1.149</v>
      </c>
      <c r="I6244" s="75">
        <v>-4.2999999999999997E-2</v>
      </c>
      <c r="J6244" s="75">
        <v>0.29699999999999999</v>
      </c>
      <c r="K6244" s="75">
        <v>0.72699999999999998</v>
      </c>
      <c r="L6244" s="75">
        <v>0.59799999999999998</v>
      </c>
      <c r="M6244" s="75">
        <v>0.45800000000000002</v>
      </c>
    </row>
    <row r="6245" spans="2:13" x14ac:dyDescent="0.3">
      <c r="B6245" s="75">
        <v>142</v>
      </c>
      <c r="C6245" s="75">
        <v>10</v>
      </c>
      <c r="D6245" s="75">
        <v>-3.972</v>
      </c>
      <c r="E6245" s="75">
        <v>2.2789999999999999</v>
      </c>
      <c r="F6245" s="75">
        <v>-0.62</v>
      </c>
      <c r="G6245" s="75">
        <v>0.95399999999999996</v>
      </c>
      <c r="H6245" s="75">
        <v>-1.0900000000000001</v>
      </c>
      <c r="I6245" s="75">
        <v>0.71899999999999997</v>
      </c>
      <c r="J6245" s="75">
        <v>0.71699999999999997</v>
      </c>
      <c r="K6245" s="75">
        <v>0.3</v>
      </c>
      <c r="L6245" s="75">
        <v>1.3089999999999999</v>
      </c>
      <c r="M6245" s="75">
        <v>0.17100000000000001</v>
      </c>
    </row>
    <row r="6246" spans="2:13" x14ac:dyDescent="0.3">
      <c r="B6246" s="75">
        <v>143</v>
      </c>
      <c r="C6246" s="75">
        <v>11</v>
      </c>
      <c r="D6246" s="75">
        <v>-2.9790000000000001</v>
      </c>
      <c r="E6246" s="75">
        <v>1.7949999999999999</v>
      </c>
      <c r="F6246" s="75">
        <v>-0.87</v>
      </c>
      <c r="G6246" s="75">
        <v>1.427</v>
      </c>
      <c r="H6246" s="75">
        <v>-0.93</v>
      </c>
      <c r="I6246" s="75">
        <v>1.323</v>
      </c>
      <c r="J6246" s="75">
        <v>-0.21199999999999999</v>
      </c>
      <c r="K6246" s="75">
        <v>1.286</v>
      </c>
      <c r="L6246" s="75">
        <v>-0.13500000000000001</v>
      </c>
      <c r="M6246" s="75">
        <v>-0.496</v>
      </c>
    </row>
    <row r="6247" spans="2:13" x14ac:dyDescent="0.3">
      <c r="B6247" s="75">
        <v>144</v>
      </c>
      <c r="C6247" s="75">
        <v>1</v>
      </c>
      <c r="D6247" s="75">
        <v>-1.298</v>
      </c>
      <c r="E6247" s="75">
        <v>-0.29499999999999998</v>
      </c>
      <c r="F6247" s="75">
        <v>-2.4329999999999998</v>
      </c>
      <c r="G6247" s="75">
        <v>0.95499999999999996</v>
      </c>
      <c r="H6247" s="75">
        <v>-0.27800000000000002</v>
      </c>
      <c r="I6247" s="75">
        <v>2.2519999999999998</v>
      </c>
      <c r="J6247" s="75">
        <v>0.28499999999999998</v>
      </c>
      <c r="K6247" s="75">
        <v>0.91500000000000004</v>
      </c>
      <c r="L6247" s="75">
        <v>-1.569</v>
      </c>
      <c r="M6247" s="75">
        <v>-0.56200000000000006</v>
      </c>
    </row>
    <row r="6248" spans="2:13" x14ac:dyDescent="0.3">
      <c r="B6248" s="75">
        <v>145</v>
      </c>
      <c r="C6248" s="75">
        <v>2</v>
      </c>
      <c r="D6248" s="75">
        <v>-1.012</v>
      </c>
      <c r="E6248" s="75">
        <v>0.51600000000000001</v>
      </c>
      <c r="F6248" s="75">
        <v>-2.0409999999999999</v>
      </c>
      <c r="G6248" s="75">
        <v>0.32</v>
      </c>
      <c r="H6248" s="75">
        <v>-0.63400000000000001</v>
      </c>
      <c r="I6248" s="75">
        <v>1.9690000000000001</v>
      </c>
      <c r="J6248" s="75">
        <v>4.1000000000000002E-2</v>
      </c>
      <c r="K6248" s="75">
        <v>1.4139999999999999</v>
      </c>
      <c r="L6248" s="75">
        <v>-0.68700000000000006</v>
      </c>
      <c r="M6248" s="75">
        <v>4.7E-2</v>
      </c>
    </row>
    <row r="6249" spans="2:13" x14ac:dyDescent="0.3">
      <c r="B6249" s="75">
        <v>146</v>
      </c>
      <c r="C6249" s="75">
        <v>3</v>
      </c>
      <c r="D6249" s="75">
        <v>-1.5009999999999999</v>
      </c>
      <c r="E6249" s="75">
        <v>0.84699999999999998</v>
      </c>
      <c r="F6249" s="75">
        <v>-1.619</v>
      </c>
      <c r="G6249" s="75">
        <v>0.92</v>
      </c>
      <c r="H6249" s="75">
        <v>-0.48799999999999999</v>
      </c>
      <c r="I6249" s="75">
        <v>1.6160000000000001</v>
      </c>
      <c r="J6249" s="75">
        <v>-0.161</v>
      </c>
      <c r="K6249" s="75">
        <v>1.127</v>
      </c>
      <c r="L6249" s="75">
        <v>-0.61299999999999999</v>
      </c>
      <c r="M6249" s="75">
        <v>-5.0999999999999997E-2</v>
      </c>
    </row>
    <row r="6250" spans="2:13" x14ac:dyDescent="0.3">
      <c r="B6250" s="75">
        <v>147</v>
      </c>
      <c r="C6250" s="75">
        <v>4</v>
      </c>
      <c r="D6250" s="75">
        <v>-1.6739999999999999</v>
      </c>
      <c r="E6250" s="75">
        <v>1.7110000000000001</v>
      </c>
      <c r="F6250" s="75">
        <v>-1.04</v>
      </c>
      <c r="G6250" s="75">
        <v>1.1359999999999999</v>
      </c>
      <c r="H6250" s="75">
        <v>-0.86899999999999999</v>
      </c>
      <c r="I6250" s="75">
        <v>1.036</v>
      </c>
      <c r="J6250" s="75">
        <v>-0.157</v>
      </c>
      <c r="K6250" s="75">
        <v>0.94599999999999995</v>
      </c>
      <c r="L6250" s="75">
        <v>-0.36099999999999999</v>
      </c>
      <c r="M6250" s="75">
        <v>0.02</v>
      </c>
    </row>
    <row r="6251" spans="2:13" x14ac:dyDescent="0.3">
      <c r="B6251" s="75">
        <v>148</v>
      </c>
      <c r="C6251" s="75">
        <v>5</v>
      </c>
      <c r="D6251" s="75">
        <v>-2.3079999999999998</v>
      </c>
      <c r="E6251" s="75">
        <v>2.0230000000000001</v>
      </c>
      <c r="F6251" s="75">
        <v>-0.20300000000000001</v>
      </c>
      <c r="G6251" s="75">
        <v>1.4930000000000001</v>
      </c>
      <c r="H6251" s="75">
        <v>-1.2230000000000001</v>
      </c>
      <c r="I6251" s="75">
        <v>0.379</v>
      </c>
      <c r="J6251" s="75">
        <v>-0.48099999999999998</v>
      </c>
      <c r="K6251" s="75">
        <v>1.403</v>
      </c>
      <c r="L6251" s="75">
        <v>-4.4999999999999998E-2</v>
      </c>
      <c r="M6251" s="75">
        <v>0.40200000000000002</v>
      </c>
    </row>
    <row r="6252" spans="2:13" x14ac:dyDescent="0.3">
      <c r="B6252" s="75">
        <v>149</v>
      </c>
      <c r="C6252" s="75">
        <v>6</v>
      </c>
      <c r="D6252" s="75">
        <v>-2.1549999999999998</v>
      </c>
      <c r="E6252" s="75">
        <v>2.0270000000000001</v>
      </c>
      <c r="F6252" s="75">
        <v>-0.39300000000000002</v>
      </c>
      <c r="G6252" s="75">
        <v>1.3540000000000001</v>
      </c>
      <c r="H6252" s="75">
        <v>-1.0449999999999999</v>
      </c>
      <c r="I6252" s="75">
        <v>0.64600000000000002</v>
      </c>
      <c r="J6252" s="75">
        <v>-0.246</v>
      </c>
      <c r="K6252" s="75">
        <v>1.2789999999999999</v>
      </c>
      <c r="L6252" s="75">
        <v>-0.39600000000000002</v>
      </c>
      <c r="M6252" s="75">
        <v>0.17699999999999999</v>
      </c>
    </row>
    <row r="6253" spans="2:13" x14ac:dyDescent="0.3">
      <c r="B6253" s="75">
        <v>150</v>
      </c>
      <c r="C6253" s="75">
        <v>7</v>
      </c>
      <c r="D6253" s="75">
        <v>-2.6520000000000001</v>
      </c>
      <c r="E6253" s="75">
        <v>2.1560000000000001</v>
      </c>
      <c r="F6253" s="75">
        <v>-5.2999999999999999E-2</v>
      </c>
      <c r="G6253" s="75">
        <v>1.694</v>
      </c>
      <c r="H6253" s="75">
        <v>-1.258</v>
      </c>
      <c r="I6253" s="75">
        <v>6.2E-2</v>
      </c>
      <c r="J6253" s="75">
        <v>-0.61</v>
      </c>
      <c r="K6253" s="75">
        <v>1.397</v>
      </c>
      <c r="L6253" s="75">
        <v>0.13300000000000001</v>
      </c>
      <c r="M6253" s="75">
        <v>0.60199999999999998</v>
      </c>
    </row>
    <row r="6254" spans="2:13" x14ac:dyDescent="0.3">
      <c r="B6254" s="75">
        <v>151</v>
      </c>
      <c r="C6254" s="75">
        <v>8</v>
      </c>
      <c r="D6254" s="75">
        <v>-3.8340000000000001</v>
      </c>
      <c r="E6254" s="75">
        <v>3.7490000000000001</v>
      </c>
      <c r="F6254" s="75">
        <v>-0.183</v>
      </c>
      <c r="G6254" s="75">
        <v>1.518</v>
      </c>
      <c r="H6254" s="75">
        <v>-1.585</v>
      </c>
      <c r="I6254" s="75">
        <v>-0.28100000000000003</v>
      </c>
      <c r="J6254" s="75">
        <v>-0.33400000000000002</v>
      </c>
      <c r="K6254" s="75">
        <v>1.1910000000000001</v>
      </c>
      <c r="L6254" s="75">
        <v>0.42499999999999999</v>
      </c>
      <c r="M6254" s="75">
        <v>-0.104</v>
      </c>
    </row>
    <row r="6255" spans="2:13" x14ac:dyDescent="0.3">
      <c r="B6255" s="75">
        <v>152</v>
      </c>
      <c r="C6255" s="75">
        <v>9</v>
      </c>
      <c r="D6255" s="75">
        <v>-3.33</v>
      </c>
      <c r="E6255" s="75">
        <v>1.5289999999999999</v>
      </c>
      <c r="F6255" s="75">
        <v>-0.55200000000000005</v>
      </c>
      <c r="G6255" s="75">
        <v>2.0230000000000001</v>
      </c>
      <c r="H6255" s="75">
        <v>-0.84499999999999997</v>
      </c>
      <c r="I6255" s="75">
        <v>1.6E-2</v>
      </c>
      <c r="J6255" s="75">
        <v>4.9000000000000002E-2</v>
      </c>
      <c r="K6255" s="75">
        <v>0.51200000000000001</v>
      </c>
      <c r="L6255" s="75">
        <v>0.39600000000000002</v>
      </c>
      <c r="M6255" s="75">
        <v>0.38600000000000001</v>
      </c>
    </row>
    <row r="6256" spans="2:13" x14ac:dyDescent="0.3">
      <c r="B6256" s="75">
        <v>153</v>
      </c>
      <c r="C6256" s="75">
        <v>10</v>
      </c>
      <c r="D6256" s="75">
        <v>-4.17</v>
      </c>
      <c r="E6256" s="75">
        <v>2.2320000000000002</v>
      </c>
      <c r="F6256" s="75">
        <v>-0.38900000000000001</v>
      </c>
      <c r="G6256" s="75">
        <v>1.2110000000000001</v>
      </c>
      <c r="H6256" s="75">
        <v>-1.0109999999999999</v>
      </c>
      <c r="I6256" s="75">
        <v>0.56999999999999995</v>
      </c>
      <c r="J6256" s="75">
        <v>0.54300000000000004</v>
      </c>
      <c r="K6256" s="75">
        <v>0.218</v>
      </c>
      <c r="L6256" s="75">
        <v>1.206</v>
      </c>
      <c r="M6256" s="75">
        <v>4.3999999999999997E-2</v>
      </c>
    </row>
    <row r="6257" spans="2:13" x14ac:dyDescent="0.3">
      <c r="B6257" s="75">
        <v>154</v>
      </c>
      <c r="C6257" s="75">
        <v>11</v>
      </c>
      <c r="D6257" s="75">
        <v>-2.867</v>
      </c>
      <c r="E6257" s="75">
        <v>1.391</v>
      </c>
      <c r="F6257" s="75">
        <v>-0.81699999999999995</v>
      </c>
      <c r="G6257" s="75">
        <v>1.595</v>
      </c>
      <c r="H6257" s="75">
        <v>-0.88300000000000001</v>
      </c>
      <c r="I6257" s="75">
        <v>1.143</v>
      </c>
      <c r="J6257" s="75">
        <v>-0.42699999999999999</v>
      </c>
      <c r="K6257" s="75">
        <v>1.159</v>
      </c>
      <c r="L6257" s="75">
        <v>0.17</v>
      </c>
      <c r="M6257" s="75">
        <v>-0.45600000000000002</v>
      </c>
    </row>
    <row r="6258" spans="2:13" x14ac:dyDescent="0.3">
      <c r="B6258" s="75">
        <v>155</v>
      </c>
      <c r="C6258" s="75">
        <v>1</v>
      </c>
      <c r="D6258" s="75">
        <v>-1.393</v>
      </c>
      <c r="E6258" s="75">
        <v>-0.30499999999999999</v>
      </c>
      <c r="F6258" s="75">
        <v>-2.29</v>
      </c>
      <c r="G6258" s="75">
        <v>1.1000000000000001</v>
      </c>
      <c r="H6258" s="75">
        <v>-0.254</v>
      </c>
      <c r="I6258" s="75">
        <v>2.327</v>
      </c>
      <c r="J6258" s="75">
        <v>0.36299999999999999</v>
      </c>
      <c r="K6258" s="75">
        <v>0.79500000000000004</v>
      </c>
      <c r="L6258" s="75">
        <v>-1.5209999999999999</v>
      </c>
      <c r="M6258" s="75">
        <v>-0.75600000000000001</v>
      </c>
    </row>
    <row r="6259" spans="2:13" x14ac:dyDescent="0.3">
      <c r="B6259" s="75">
        <v>156</v>
      </c>
      <c r="C6259" s="75">
        <v>2</v>
      </c>
      <c r="D6259" s="75">
        <v>-0.94099999999999995</v>
      </c>
      <c r="E6259" s="75">
        <v>0.53900000000000003</v>
      </c>
      <c r="F6259" s="75">
        <v>-2.02</v>
      </c>
      <c r="G6259" s="75">
        <v>0.314</v>
      </c>
      <c r="H6259" s="75">
        <v>-0.67900000000000005</v>
      </c>
      <c r="I6259" s="75">
        <v>1.897</v>
      </c>
      <c r="J6259" s="75">
        <v>2.8000000000000001E-2</v>
      </c>
      <c r="K6259" s="75">
        <v>1.504</v>
      </c>
      <c r="L6259" s="75">
        <v>-0.63200000000000001</v>
      </c>
      <c r="M6259" s="75">
        <v>0.111</v>
      </c>
    </row>
    <row r="6260" spans="2:13" x14ac:dyDescent="0.3">
      <c r="B6260" s="75">
        <v>157</v>
      </c>
      <c r="C6260" s="75">
        <v>3</v>
      </c>
      <c r="D6260" s="75">
        <v>-1.3320000000000001</v>
      </c>
      <c r="E6260" s="75">
        <v>0.84799999999999998</v>
      </c>
      <c r="F6260" s="75">
        <v>-1.665</v>
      </c>
      <c r="G6260" s="75">
        <v>0.97</v>
      </c>
      <c r="H6260" s="75">
        <v>-0.46300000000000002</v>
      </c>
      <c r="I6260" s="75">
        <v>1.522</v>
      </c>
      <c r="J6260" s="75">
        <v>-0.159</v>
      </c>
      <c r="K6260" s="75">
        <v>1.101</v>
      </c>
      <c r="L6260" s="75">
        <v>-0.54100000000000004</v>
      </c>
      <c r="M6260" s="75">
        <v>-0.05</v>
      </c>
    </row>
    <row r="6261" spans="2:13" x14ac:dyDescent="0.3">
      <c r="B6261" s="75">
        <v>158</v>
      </c>
      <c r="C6261" s="75">
        <v>4</v>
      </c>
      <c r="D6261" s="75">
        <v>-1.57</v>
      </c>
      <c r="E6261" s="75">
        <v>1.655</v>
      </c>
      <c r="F6261" s="75">
        <v>-1.04</v>
      </c>
      <c r="G6261" s="75">
        <v>1.1599999999999999</v>
      </c>
      <c r="H6261" s="75">
        <v>-0.92300000000000004</v>
      </c>
      <c r="I6261" s="75">
        <v>0.96099999999999997</v>
      </c>
      <c r="J6261" s="75">
        <v>-0.23100000000000001</v>
      </c>
      <c r="K6261" s="75">
        <v>0.95499999999999996</v>
      </c>
      <c r="L6261" s="75">
        <v>-0.27300000000000002</v>
      </c>
      <c r="M6261" s="75">
        <v>6.5000000000000002E-2</v>
      </c>
    </row>
    <row r="6262" spans="2:13" x14ac:dyDescent="0.3">
      <c r="B6262" s="75">
        <v>159</v>
      </c>
      <c r="C6262" s="75">
        <v>5</v>
      </c>
      <c r="D6262" s="75">
        <v>-2.2269999999999999</v>
      </c>
      <c r="E6262" s="75">
        <v>1.9930000000000001</v>
      </c>
      <c r="F6262" s="75">
        <v>-0.156</v>
      </c>
      <c r="G6262" s="75">
        <v>1.554</v>
      </c>
      <c r="H6262" s="75">
        <v>-1.19</v>
      </c>
      <c r="I6262" s="75">
        <v>0.33200000000000002</v>
      </c>
      <c r="J6262" s="75">
        <v>-0.54800000000000004</v>
      </c>
      <c r="K6262" s="75">
        <v>1.3620000000000001</v>
      </c>
      <c r="L6262" s="75">
        <v>-1.2999999999999999E-2</v>
      </c>
      <c r="M6262" s="75">
        <v>0.36899999999999999</v>
      </c>
    </row>
    <row r="6263" spans="2:13" x14ac:dyDescent="0.3">
      <c r="B6263" s="75">
        <v>160</v>
      </c>
      <c r="C6263" s="75">
        <v>6</v>
      </c>
      <c r="D6263" s="75">
        <v>-2.0430000000000001</v>
      </c>
      <c r="E6263" s="75">
        <v>1.95</v>
      </c>
      <c r="F6263" s="75">
        <v>-0.435</v>
      </c>
      <c r="G6263" s="75">
        <v>1.341</v>
      </c>
      <c r="H6263" s="75">
        <v>-1.0489999999999999</v>
      </c>
      <c r="I6263" s="75">
        <v>0.55800000000000005</v>
      </c>
      <c r="J6263" s="75">
        <v>-0.23699999999999999</v>
      </c>
      <c r="K6263" s="75">
        <v>1.2370000000000001</v>
      </c>
      <c r="L6263" s="75">
        <v>-0.28299999999999997</v>
      </c>
      <c r="M6263" s="75">
        <v>0.30599999999999999</v>
      </c>
    </row>
    <row r="6264" spans="2:13" x14ac:dyDescent="0.3">
      <c r="B6264" s="75">
        <v>161</v>
      </c>
      <c r="C6264" s="75">
        <v>7</v>
      </c>
      <c r="D6264" s="75">
        <v>-2.6789999999999998</v>
      </c>
      <c r="E6264" s="75">
        <v>1.7310000000000001</v>
      </c>
      <c r="F6264" s="75">
        <v>-0.09</v>
      </c>
      <c r="G6264" s="75">
        <v>2.0030000000000001</v>
      </c>
      <c r="H6264" s="75">
        <v>-1.0089999999999999</v>
      </c>
      <c r="I6264" s="75">
        <v>3.7999999999999999E-2</v>
      </c>
      <c r="J6264" s="75">
        <v>-0.82199999999999995</v>
      </c>
      <c r="K6264" s="75">
        <v>1.232</v>
      </c>
      <c r="L6264" s="75">
        <v>0.128</v>
      </c>
      <c r="M6264" s="75">
        <v>0.72</v>
      </c>
    </row>
    <row r="6265" spans="2:13" x14ac:dyDescent="0.3">
      <c r="B6265" s="75">
        <v>162</v>
      </c>
      <c r="C6265" s="75">
        <v>8</v>
      </c>
      <c r="D6265" s="75">
        <v>-3.8359999999999999</v>
      </c>
      <c r="E6265" s="75">
        <v>3.6989999999999998</v>
      </c>
      <c r="F6265" s="75">
        <v>-0.22500000000000001</v>
      </c>
      <c r="G6265" s="75">
        <v>1.52</v>
      </c>
      <c r="H6265" s="75">
        <v>-1.7290000000000001</v>
      </c>
      <c r="I6265" s="75">
        <v>-0.184</v>
      </c>
      <c r="J6265" s="75">
        <v>6.4000000000000001E-2</v>
      </c>
      <c r="K6265" s="75">
        <v>0.97</v>
      </c>
      <c r="L6265" s="75">
        <v>0.5</v>
      </c>
      <c r="M6265" s="75">
        <v>-0.13</v>
      </c>
    </row>
    <row r="6266" spans="2:13" x14ac:dyDescent="0.3">
      <c r="B6266" s="75">
        <v>163</v>
      </c>
      <c r="C6266" s="75">
        <v>9</v>
      </c>
      <c r="D6266" s="75">
        <v>-3.4780000000000002</v>
      </c>
      <c r="E6266" s="75">
        <v>1.7030000000000001</v>
      </c>
      <c r="F6266" s="75">
        <v>-0.55700000000000005</v>
      </c>
      <c r="G6266" s="75">
        <v>2.1909999999999998</v>
      </c>
      <c r="H6266" s="75">
        <v>-1.0429999999999999</v>
      </c>
      <c r="I6266" s="75">
        <v>0.33900000000000002</v>
      </c>
      <c r="J6266" s="75">
        <v>-4.0000000000000001E-3</v>
      </c>
      <c r="K6266" s="75">
        <v>0.58699999999999997</v>
      </c>
      <c r="L6266" s="75">
        <v>0.45</v>
      </c>
      <c r="M6266" s="75">
        <v>6.0000000000000001E-3</v>
      </c>
    </row>
    <row r="6267" spans="2:13" x14ac:dyDescent="0.3">
      <c r="B6267" s="75">
        <v>164</v>
      </c>
      <c r="C6267" s="75">
        <v>10</v>
      </c>
      <c r="D6267" s="75">
        <v>-4.3330000000000002</v>
      </c>
      <c r="E6267" s="75">
        <v>2.4380000000000002</v>
      </c>
      <c r="F6267" s="75">
        <v>-0.219</v>
      </c>
      <c r="G6267" s="75">
        <v>1.3720000000000001</v>
      </c>
      <c r="H6267" s="75">
        <v>-0.76100000000000001</v>
      </c>
      <c r="I6267" s="75">
        <v>0.30599999999999999</v>
      </c>
      <c r="J6267" s="75">
        <v>0.59399999999999997</v>
      </c>
      <c r="K6267" s="75">
        <v>-2.1999999999999999E-2</v>
      </c>
      <c r="L6267" s="75">
        <v>1.103</v>
      </c>
      <c r="M6267" s="75">
        <v>0.19</v>
      </c>
    </row>
    <row r="6268" spans="2:13" x14ac:dyDescent="0.3">
      <c r="B6268" s="75">
        <v>165</v>
      </c>
      <c r="C6268" s="75">
        <v>11</v>
      </c>
      <c r="D6268" s="75">
        <v>-2.7040000000000002</v>
      </c>
      <c r="E6268" s="75">
        <v>1.2849999999999999</v>
      </c>
      <c r="F6268" s="75">
        <v>-0.90800000000000003</v>
      </c>
      <c r="G6268" s="75">
        <v>1.57</v>
      </c>
      <c r="H6268" s="75">
        <v>-0.84</v>
      </c>
      <c r="I6268" s="75">
        <v>1.044</v>
      </c>
      <c r="J6268" s="75">
        <v>-0.39900000000000002</v>
      </c>
      <c r="K6268" s="75">
        <v>0.95099999999999996</v>
      </c>
      <c r="L6268" s="75">
        <v>0.34499999999999997</v>
      </c>
      <c r="M6268" s="75">
        <v>-0.69499999999999995</v>
      </c>
    </row>
    <row r="6269" spans="2:13" x14ac:dyDescent="0.3">
      <c r="B6269" s="75">
        <v>166</v>
      </c>
      <c r="C6269" s="75">
        <v>1</v>
      </c>
      <c r="D6269" s="75">
        <v>-1.417</v>
      </c>
      <c r="E6269" s="75">
        <v>-0.31900000000000001</v>
      </c>
      <c r="F6269" s="75">
        <v>-2.254</v>
      </c>
      <c r="G6269" s="75">
        <v>1.0720000000000001</v>
      </c>
      <c r="H6269" s="75">
        <v>-0.221</v>
      </c>
      <c r="I6269" s="75">
        <v>2.2679999999999998</v>
      </c>
      <c r="J6269" s="75">
        <v>0.43</v>
      </c>
      <c r="K6269" s="75">
        <v>0.92300000000000004</v>
      </c>
      <c r="L6269" s="75">
        <v>-1.486</v>
      </c>
      <c r="M6269" s="75">
        <v>-0.69799999999999995</v>
      </c>
    </row>
    <row r="6270" spans="2:13" x14ac:dyDescent="0.3">
      <c r="B6270" s="75">
        <v>167</v>
      </c>
      <c r="C6270" s="75">
        <v>2</v>
      </c>
      <c r="D6270" s="75">
        <v>-0.96099999999999997</v>
      </c>
      <c r="E6270" s="75">
        <v>0.51400000000000001</v>
      </c>
      <c r="F6270" s="75">
        <v>-1.9510000000000001</v>
      </c>
      <c r="G6270" s="75">
        <v>0.36399999999999999</v>
      </c>
      <c r="H6270" s="75">
        <v>-0.68</v>
      </c>
      <c r="I6270" s="75">
        <v>1.895</v>
      </c>
      <c r="J6270" s="75">
        <v>4.7E-2</v>
      </c>
      <c r="K6270" s="75">
        <v>1.5389999999999999</v>
      </c>
      <c r="L6270" s="75">
        <v>-0.63</v>
      </c>
      <c r="M6270" s="75">
        <v>9.4E-2</v>
      </c>
    </row>
    <row r="6271" spans="2:13" x14ac:dyDescent="0.3">
      <c r="B6271" s="75">
        <v>168</v>
      </c>
      <c r="C6271" s="75">
        <v>3</v>
      </c>
      <c r="D6271" s="75">
        <v>-1.22</v>
      </c>
      <c r="E6271" s="75">
        <v>0.83099999999999996</v>
      </c>
      <c r="F6271" s="75">
        <v>-1.6739999999999999</v>
      </c>
      <c r="G6271" s="75">
        <v>0.94</v>
      </c>
      <c r="H6271" s="75">
        <v>-0.42499999999999999</v>
      </c>
      <c r="I6271" s="75">
        <v>1.4630000000000001</v>
      </c>
      <c r="J6271" s="75">
        <v>-6.3E-2</v>
      </c>
      <c r="K6271" s="75">
        <v>1.135</v>
      </c>
      <c r="L6271" s="75">
        <v>-0.42199999999999999</v>
      </c>
      <c r="M6271" s="75">
        <v>0.06</v>
      </c>
    </row>
    <row r="6272" spans="2:13" x14ac:dyDescent="0.3">
      <c r="B6272" s="75">
        <v>169</v>
      </c>
      <c r="C6272" s="75">
        <v>4</v>
      </c>
      <c r="D6272" s="75">
        <v>-1.5009999999999999</v>
      </c>
      <c r="E6272" s="75">
        <v>1.611</v>
      </c>
      <c r="F6272" s="75">
        <v>-1.0029999999999999</v>
      </c>
      <c r="G6272" s="75">
        <v>1.1559999999999999</v>
      </c>
      <c r="H6272" s="75">
        <v>-0.88300000000000001</v>
      </c>
      <c r="I6272" s="75">
        <v>0.90100000000000002</v>
      </c>
      <c r="J6272" s="75">
        <v>-0.16900000000000001</v>
      </c>
      <c r="K6272" s="75">
        <v>0.86199999999999999</v>
      </c>
      <c r="L6272" s="75">
        <v>-0.151</v>
      </c>
      <c r="M6272" s="75">
        <v>0.16400000000000001</v>
      </c>
    </row>
    <row r="6273" spans="2:13" x14ac:dyDescent="0.3">
      <c r="B6273" s="75">
        <v>170</v>
      </c>
      <c r="C6273" s="75">
        <v>5</v>
      </c>
      <c r="D6273" s="75">
        <v>-2.1760000000000002</v>
      </c>
      <c r="E6273" s="75">
        <v>1.952</v>
      </c>
      <c r="F6273" s="75">
        <v>-0.14399999999999999</v>
      </c>
      <c r="G6273" s="75">
        <v>1.659</v>
      </c>
      <c r="H6273" s="75">
        <v>-1.1279999999999999</v>
      </c>
      <c r="I6273" s="75">
        <v>0.28000000000000003</v>
      </c>
      <c r="J6273" s="75">
        <v>-0.65800000000000003</v>
      </c>
      <c r="K6273" s="75">
        <v>1.3460000000000001</v>
      </c>
      <c r="L6273" s="75">
        <v>8.0000000000000002E-3</v>
      </c>
      <c r="M6273" s="75">
        <v>0.505</v>
      </c>
    </row>
    <row r="6274" spans="2:13" x14ac:dyDescent="0.3">
      <c r="B6274" s="75">
        <v>171</v>
      </c>
      <c r="C6274" s="75">
        <v>6</v>
      </c>
      <c r="D6274" s="75">
        <v>-1.891</v>
      </c>
      <c r="E6274" s="75">
        <v>1.776</v>
      </c>
      <c r="F6274" s="75">
        <v>-0.51800000000000002</v>
      </c>
      <c r="G6274" s="75">
        <v>1.4610000000000001</v>
      </c>
      <c r="H6274" s="75">
        <v>-1.05</v>
      </c>
      <c r="I6274" s="75">
        <v>0.56699999999999995</v>
      </c>
      <c r="J6274" s="75">
        <v>-0.307</v>
      </c>
      <c r="K6274" s="75">
        <v>1.1519999999999999</v>
      </c>
      <c r="L6274" s="75">
        <v>-0.23899999999999999</v>
      </c>
      <c r="M6274" s="75">
        <v>0.32500000000000001</v>
      </c>
    </row>
    <row r="6275" spans="2:13" x14ac:dyDescent="0.3">
      <c r="B6275" s="75">
        <v>172</v>
      </c>
      <c r="C6275" s="75">
        <v>7</v>
      </c>
      <c r="D6275" s="75">
        <v>-2.6240000000000001</v>
      </c>
      <c r="E6275" s="75">
        <v>1.653</v>
      </c>
      <c r="F6275" s="75">
        <v>-0.156</v>
      </c>
      <c r="G6275" s="75">
        <v>2.0230000000000001</v>
      </c>
      <c r="H6275" s="75">
        <v>-1.052</v>
      </c>
      <c r="I6275" s="75">
        <v>8.5999999999999993E-2</v>
      </c>
      <c r="J6275" s="75">
        <v>-0.752</v>
      </c>
      <c r="K6275" s="75">
        <v>1.341</v>
      </c>
      <c r="L6275" s="75">
        <v>0.19600000000000001</v>
      </c>
      <c r="M6275" s="75">
        <v>0.71</v>
      </c>
    </row>
    <row r="6276" spans="2:13" x14ac:dyDescent="0.3">
      <c r="B6276" s="75">
        <v>173</v>
      </c>
      <c r="C6276" s="75">
        <v>8</v>
      </c>
      <c r="D6276" s="75">
        <v>-3.7629999999999999</v>
      </c>
      <c r="E6276" s="75">
        <v>3.2519999999999998</v>
      </c>
      <c r="F6276" s="75">
        <v>-0.26200000000000001</v>
      </c>
      <c r="G6276" s="75">
        <v>1.52</v>
      </c>
      <c r="H6276" s="75">
        <v>-1.6839999999999999</v>
      </c>
      <c r="I6276" s="75">
        <v>-0.22500000000000001</v>
      </c>
      <c r="J6276" s="75">
        <v>0.23499999999999999</v>
      </c>
      <c r="K6276" s="75">
        <v>0.98899999999999999</v>
      </c>
      <c r="L6276" s="75">
        <v>0.61599999999999999</v>
      </c>
      <c r="M6276" s="75">
        <v>4.5999999999999999E-2</v>
      </c>
    </row>
    <row r="6277" spans="2:13" x14ac:dyDescent="0.3">
      <c r="B6277" s="75">
        <v>174</v>
      </c>
      <c r="C6277" s="75">
        <v>9</v>
      </c>
      <c r="D6277" s="75">
        <v>-3.5489999999999999</v>
      </c>
      <c r="E6277" s="75">
        <v>1.905</v>
      </c>
      <c r="F6277" s="75">
        <v>-0.50900000000000001</v>
      </c>
      <c r="G6277" s="75">
        <v>1.9630000000000001</v>
      </c>
      <c r="H6277" s="75">
        <v>-1.2</v>
      </c>
      <c r="I6277" s="75">
        <v>0.84699999999999998</v>
      </c>
      <c r="J6277" s="75">
        <v>-0.157</v>
      </c>
      <c r="K6277" s="75">
        <v>0.84199999999999997</v>
      </c>
      <c r="L6277" s="75">
        <v>0.625</v>
      </c>
      <c r="M6277" s="75">
        <v>-0.58599999999999997</v>
      </c>
    </row>
    <row r="6278" spans="2:13" x14ac:dyDescent="0.3">
      <c r="B6278" s="75">
        <v>175</v>
      </c>
      <c r="C6278" s="75">
        <v>10</v>
      </c>
      <c r="D6278" s="75">
        <v>-4.3730000000000002</v>
      </c>
      <c r="E6278" s="75">
        <v>2.4630000000000001</v>
      </c>
      <c r="F6278" s="75">
        <v>-0.17100000000000001</v>
      </c>
      <c r="G6278" s="75">
        <v>1.5009999999999999</v>
      </c>
      <c r="H6278" s="75">
        <v>-0.63900000000000001</v>
      </c>
      <c r="I6278" s="75">
        <v>0.29199999999999998</v>
      </c>
      <c r="J6278" s="75">
        <v>0.51800000000000002</v>
      </c>
      <c r="K6278" s="75">
        <v>-0.114</v>
      </c>
      <c r="L6278" s="75">
        <v>1.127</v>
      </c>
      <c r="M6278" s="75">
        <v>0.33200000000000002</v>
      </c>
    </row>
    <row r="6279" spans="2:13" x14ac:dyDescent="0.3">
      <c r="B6279" s="75">
        <v>176</v>
      </c>
      <c r="C6279" s="75">
        <v>11</v>
      </c>
      <c r="D6279" s="75">
        <v>-2.5619999999999998</v>
      </c>
      <c r="E6279" s="75">
        <v>1.361</v>
      </c>
      <c r="F6279" s="75">
        <v>-0.94</v>
      </c>
      <c r="G6279" s="75">
        <v>1.333</v>
      </c>
      <c r="H6279" s="75">
        <v>-1.0469999999999999</v>
      </c>
      <c r="I6279" s="75">
        <v>1.208</v>
      </c>
      <c r="J6279" s="75">
        <v>-0.316</v>
      </c>
      <c r="K6279" s="75">
        <v>1.0549999999999999</v>
      </c>
      <c r="L6279" s="75">
        <v>0.35399999999999998</v>
      </c>
      <c r="M6279" s="75">
        <v>-0.77</v>
      </c>
    </row>
    <row r="6280" spans="2:13" x14ac:dyDescent="0.3">
      <c r="B6280" s="75">
        <v>177</v>
      </c>
      <c r="C6280" s="75">
        <v>1</v>
      </c>
      <c r="D6280" s="75">
        <v>-1.3839999999999999</v>
      </c>
      <c r="E6280" s="75">
        <v>-0.32100000000000001</v>
      </c>
      <c r="F6280" s="75">
        <v>-2.266</v>
      </c>
      <c r="G6280" s="75">
        <v>0.93700000000000006</v>
      </c>
      <c r="H6280" s="75">
        <v>-0.28899999999999998</v>
      </c>
      <c r="I6280" s="75">
        <v>2.29</v>
      </c>
      <c r="J6280" s="75">
        <v>0.46300000000000002</v>
      </c>
      <c r="K6280" s="75">
        <v>1.0960000000000001</v>
      </c>
      <c r="L6280" s="75">
        <v>-1.4359999999999999</v>
      </c>
      <c r="M6280" s="75">
        <v>-0.70099999999999996</v>
      </c>
    </row>
    <row r="6281" spans="2:13" x14ac:dyDescent="0.3">
      <c r="B6281" s="75">
        <v>178</v>
      </c>
      <c r="C6281" s="75">
        <v>2</v>
      </c>
      <c r="D6281" s="75">
        <v>-1.123</v>
      </c>
      <c r="E6281" s="75">
        <v>0.41499999999999998</v>
      </c>
      <c r="F6281" s="75">
        <v>-1.954</v>
      </c>
      <c r="G6281" s="75">
        <v>0.56299999999999994</v>
      </c>
      <c r="H6281" s="75">
        <v>-0.46500000000000002</v>
      </c>
      <c r="I6281" s="75">
        <v>1.9830000000000001</v>
      </c>
      <c r="J6281" s="75">
        <v>2.7E-2</v>
      </c>
      <c r="K6281" s="75">
        <v>1.6140000000000001</v>
      </c>
      <c r="L6281" s="75">
        <v>-0.56799999999999995</v>
      </c>
      <c r="M6281" s="75">
        <v>7.0000000000000001E-3</v>
      </c>
    </row>
    <row r="6282" spans="2:13" x14ac:dyDescent="0.3">
      <c r="B6282" s="75">
        <v>179</v>
      </c>
      <c r="C6282" s="75">
        <v>3</v>
      </c>
      <c r="D6282" s="75">
        <v>-1.28</v>
      </c>
      <c r="E6282" s="75">
        <v>0.79800000000000004</v>
      </c>
      <c r="F6282" s="75">
        <v>-1.647</v>
      </c>
      <c r="G6282" s="75">
        <v>0.96799999999999997</v>
      </c>
      <c r="H6282" s="75">
        <v>-0.41799999999999998</v>
      </c>
      <c r="I6282" s="75">
        <v>1.609</v>
      </c>
      <c r="J6282" s="75">
        <v>-3.1E-2</v>
      </c>
      <c r="K6282" s="75">
        <v>1.224</v>
      </c>
      <c r="L6282" s="75">
        <v>-0.374</v>
      </c>
      <c r="M6282" s="75">
        <v>4.3999999999999997E-2</v>
      </c>
    </row>
    <row r="6283" spans="2:13" x14ac:dyDescent="0.3">
      <c r="B6283" s="75">
        <v>180</v>
      </c>
      <c r="C6283" s="75">
        <v>4</v>
      </c>
      <c r="D6283" s="75">
        <v>-1.4750000000000001</v>
      </c>
      <c r="E6283" s="75">
        <v>1.5569999999999999</v>
      </c>
      <c r="F6283" s="75">
        <v>-1.0089999999999999</v>
      </c>
      <c r="G6283" s="75">
        <v>1.202</v>
      </c>
      <c r="H6283" s="75">
        <v>-0.84599999999999997</v>
      </c>
      <c r="I6283" s="75">
        <v>0.88300000000000001</v>
      </c>
      <c r="J6283" s="75">
        <v>-0.13800000000000001</v>
      </c>
      <c r="K6283" s="75">
        <v>0.82199999999999995</v>
      </c>
      <c r="L6283" s="75">
        <v>-0.16500000000000001</v>
      </c>
      <c r="M6283" s="75">
        <v>0.19800000000000001</v>
      </c>
    </row>
    <row r="6284" spans="2:13" x14ac:dyDescent="0.3">
      <c r="B6284" s="75">
        <v>181</v>
      </c>
      <c r="C6284" s="75">
        <v>5</v>
      </c>
      <c r="D6284" s="75">
        <v>-2.2050000000000001</v>
      </c>
      <c r="E6284" s="75">
        <v>1.804</v>
      </c>
      <c r="F6284" s="75">
        <v>-0.19900000000000001</v>
      </c>
      <c r="G6284" s="75">
        <v>1.7729999999999999</v>
      </c>
      <c r="H6284" s="75">
        <v>-1.089</v>
      </c>
      <c r="I6284" s="75">
        <v>0.312</v>
      </c>
      <c r="J6284" s="75">
        <v>-0.621</v>
      </c>
      <c r="K6284" s="75">
        <v>1.2470000000000001</v>
      </c>
      <c r="L6284" s="75">
        <v>0.13700000000000001</v>
      </c>
      <c r="M6284" s="75">
        <v>0.40600000000000003</v>
      </c>
    </row>
    <row r="6285" spans="2:13" x14ac:dyDescent="0.3">
      <c r="B6285" s="75">
        <v>182</v>
      </c>
      <c r="C6285" s="75">
        <v>6</v>
      </c>
      <c r="D6285" s="75">
        <v>-1.8240000000000001</v>
      </c>
      <c r="E6285" s="75">
        <v>1.6819999999999999</v>
      </c>
      <c r="F6285" s="75">
        <v>-0.66900000000000004</v>
      </c>
      <c r="G6285" s="75">
        <v>1.4830000000000001</v>
      </c>
      <c r="H6285" s="75">
        <v>-1.036</v>
      </c>
      <c r="I6285" s="75">
        <v>0.71099999999999997</v>
      </c>
      <c r="J6285" s="75">
        <v>-0.249</v>
      </c>
      <c r="K6285" s="75">
        <v>1.1930000000000001</v>
      </c>
      <c r="L6285" s="75">
        <v>-0.27400000000000002</v>
      </c>
      <c r="M6285" s="75">
        <v>0.224</v>
      </c>
    </row>
    <row r="6286" spans="2:13" x14ac:dyDescent="0.3">
      <c r="B6286" s="75">
        <v>183</v>
      </c>
      <c r="C6286" s="75">
        <v>7</v>
      </c>
      <c r="D6286" s="75">
        <v>-2.5739999999999998</v>
      </c>
      <c r="E6286" s="75">
        <v>1.8140000000000001</v>
      </c>
      <c r="F6286" s="75">
        <v>-0.16700000000000001</v>
      </c>
      <c r="G6286" s="75">
        <v>1.8260000000000001</v>
      </c>
      <c r="H6286" s="75">
        <v>-1.1559999999999999</v>
      </c>
      <c r="I6286" s="75">
        <v>0.12</v>
      </c>
      <c r="J6286" s="75">
        <v>-0.60899999999999999</v>
      </c>
      <c r="K6286" s="75">
        <v>1.5429999999999999</v>
      </c>
      <c r="L6286" s="75">
        <v>0.11</v>
      </c>
      <c r="M6286" s="75">
        <v>0.75</v>
      </c>
    </row>
    <row r="6287" spans="2:13" x14ac:dyDescent="0.3">
      <c r="B6287" s="75">
        <v>184</v>
      </c>
      <c r="C6287" s="75">
        <v>8</v>
      </c>
      <c r="D6287" s="75">
        <v>-3.6930000000000001</v>
      </c>
      <c r="E6287" s="75">
        <v>3.0670000000000002</v>
      </c>
      <c r="F6287" s="75">
        <v>-0.27300000000000002</v>
      </c>
      <c r="G6287" s="75">
        <v>1.619</v>
      </c>
      <c r="H6287" s="75">
        <v>-1.905</v>
      </c>
      <c r="I6287" s="75">
        <v>4.4999999999999998E-2</v>
      </c>
      <c r="J6287" s="75">
        <v>6.0000000000000001E-3</v>
      </c>
      <c r="K6287" s="75">
        <v>1.347</v>
      </c>
      <c r="L6287" s="75">
        <v>0.34599999999999997</v>
      </c>
      <c r="M6287" s="75">
        <v>0.36</v>
      </c>
    </row>
    <row r="6288" spans="2:13" x14ac:dyDescent="0.3">
      <c r="B6288" s="75">
        <v>185</v>
      </c>
      <c r="C6288" s="75">
        <v>9</v>
      </c>
      <c r="D6288" s="75">
        <v>-3.5449999999999999</v>
      </c>
      <c r="E6288" s="75">
        <v>1.9259999999999999</v>
      </c>
      <c r="F6288" s="75">
        <v>-0.51200000000000001</v>
      </c>
      <c r="G6288" s="75">
        <v>1.732</v>
      </c>
      <c r="H6288" s="75">
        <v>-1.109</v>
      </c>
      <c r="I6288" s="75">
        <v>1.006</v>
      </c>
      <c r="J6288" s="75">
        <v>2.1000000000000001E-2</v>
      </c>
      <c r="K6288" s="75">
        <v>0.82</v>
      </c>
      <c r="L6288" s="75">
        <v>0.73099999999999998</v>
      </c>
      <c r="M6288" s="75">
        <v>-0.63900000000000001</v>
      </c>
    </row>
    <row r="6289" spans="2:13" x14ac:dyDescent="0.3">
      <c r="B6289" s="75">
        <v>186</v>
      </c>
      <c r="C6289" s="75">
        <v>10</v>
      </c>
      <c r="D6289" s="75">
        <v>-4.3860000000000001</v>
      </c>
      <c r="E6289" s="75">
        <v>2.2709999999999999</v>
      </c>
      <c r="F6289" s="75">
        <v>-0.157</v>
      </c>
      <c r="G6289" s="75">
        <v>1.536</v>
      </c>
      <c r="H6289" s="75">
        <v>-0.61399999999999999</v>
      </c>
      <c r="I6289" s="75">
        <v>0.23</v>
      </c>
      <c r="J6289" s="75">
        <v>0.56999999999999995</v>
      </c>
      <c r="K6289" s="75">
        <v>-0.11700000000000001</v>
      </c>
      <c r="L6289" s="75">
        <v>1.0740000000000001</v>
      </c>
      <c r="M6289" s="75">
        <v>0.39700000000000002</v>
      </c>
    </row>
    <row r="6290" spans="2:13" x14ac:dyDescent="0.3">
      <c r="B6290" s="75">
        <v>187</v>
      </c>
      <c r="C6290" s="75">
        <v>11</v>
      </c>
      <c r="D6290" s="75">
        <v>-2.5299999999999998</v>
      </c>
      <c r="E6290" s="75">
        <v>1.492</v>
      </c>
      <c r="F6290" s="75">
        <v>-0.93600000000000005</v>
      </c>
      <c r="G6290" s="75">
        <v>1.21</v>
      </c>
      <c r="H6290" s="75">
        <v>-1.1539999999999999</v>
      </c>
      <c r="I6290" s="75">
        <v>1.3160000000000001</v>
      </c>
      <c r="J6290" s="75">
        <v>-0.26700000000000002</v>
      </c>
      <c r="K6290" s="75">
        <v>1.149</v>
      </c>
      <c r="L6290" s="75">
        <v>0.22600000000000001</v>
      </c>
      <c r="M6290" s="75">
        <v>-0.77</v>
      </c>
    </row>
    <row r="6291" spans="2:13" x14ac:dyDescent="0.3">
      <c r="B6291" s="75">
        <v>188</v>
      </c>
      <c r="C6291" s="75">
        <v>1</v>
      </c>
      <c r="D6291" s="75">
        <v>-1.2150000000000001</v>
      </c>
      <c r="E6291" s="75">
        <v>-0.28799999999999998</v>
      </c>
      <c r="F6291" s="75">
        <v>-2.423</v>
      </c>
      <c r="G6291" s="75">
        <v>0.83399999999999996</v>
      </c>
      <c r="H6291" s="75">
        <v>-0.379</v>
      </c>
      <c r="I6291" s="75">
        <v>2.266</v>
      </c>
      <c r="J6291" s="75">
        <v>0.503</v>
      </c>
      <c r="K6291" s="75">
        <v>1.337</v>
      </c>
      <c r="L6291" s="75">
        <v>-1.36</v>
      </c>
      <c r="M6291" s="75">
        <v>-0.68200000000000005</v>
      </c>
    </row>
    <row r="6292" spans="2:13" x14ac:dyDescent="0.3">
      <c r="B6292" s="75">
        <v>189</v>
      </c>
      <c r="C6292" s="75">
        <v>2</v>
      </c>
      <c r="D6292" s="75">
        <v>-1.4</v>
      </c>
      <c r="E6292" s="75">
        <v>0.316</v>
      </c>
      <c r="F6292" s="75">
        <v>-1.8939999999999999</v>
      </c>
      <c r="G6292" s="75">
        <v>0.83</v>
      </c>
      <c r="H6292" s="75">
        <v>-0.24199999999999999</v>
      </c>
      <c r="I6292" s="75">
        <v>2.0379999999999998</v>
      </c>
      <c r="J6292" s="75">
        <v>3.0000000000000001E-3</v>
      </c>
      <c r="K6292" s="75">
        <v>1.667</v>
      </c>
      <c r="L6292" s="75">
        <v>-0.51500000000000001</v>
      </c>
      <c r="M6292" s="75">
        <v>-8.6999999999999994E-2</v>
      </c>
    </row>
    <row r="6293" spans="2:13" x14ac:dyDescent="0.3">
      <c r="B6293" s="75">
        <v>190</v>
      </c>
      <c r="C6293" s="75">
        <v>3</v>
      </c>
      <c r="D6293" s="75">
        <v>-1.494</v>
      </c>
      <c r="E6293" s="75">
        <v>0.66300000000000003</v>
      </c>
      <c r="F6293" s="75">
        <v>-1.58</v>
      </c>
      <c r="G6293" s="75">
        <v>1.1910000000000001</v>
      </c>
      <c r="H6293" s="75">
        <v>-0.252</v>
      </c>
      <c r="I6293" s="75">
        <v>1.7769999999999999</v>
      </c>
      <c r="J6293" s="75">
        <v>-7.1999999999999995E-2</v>
      </c>
      <c r="K6293" s="75">
        <v>1.1890000000000001</v>
      </c>
      <c r="L6293" s="75">
        <v>-0.40899999999999997</v>
      </c>
      <c r="M6293" s="75">
        <v>0.09</v>
      </c>
    </row>
    <row r="6294" spans="2:13" x14ac:dyDescent="0.3">
      <c r="B6294" s="75">
        <v>191</v>
      </c>
      <c r="C6294" s="75">
        <v>4</v>
      </c>
      <c r="D6294" s="75">
        <v>-1.512</v>
      </c>
      <c r="E6294" s="75">
        <v>1.492</v>
      </c>
      <c r="F6294" s="75">
        <v>-1.0529999999999999</v>
      </c>
      <c r="G6294" s="75">
        <v>1.262</v>
      </c>
      <c r="H6294" s="75">
        <v>-0.80900000000000005</v>
      </c>
      <c r="I6294" s="75">
        <v>0.94099999999999995</v>
      </c>
      <c r="J6294" s="75">
        <v>-0.122</v>
      </c>
      <c r="K6294" s="75">
        <v>0.80700000000000005</v>
      </c>
      <c r="L6294" s="75">
        <v>-0.20599999999999999</v>
      </c>
      <c r="M6294" s="75">
        <v>0.14499999999999999</v>
      </c>
    </row>
    <row r="6295" spans="2:13" x14ac:dyDescent="0.3">
      <c r="B6295" s="75">
        <v>192</v>
      </c>
      <c r="C6295" s="75">
        <v>5</v>
      </c>
      <c r="D6295" s="75">
        <v>-2.274</v>
      </c>
      <c r="E6295" s="75">
        <v>1.653</v>
      </c>
      <c r="F6295" s="75">
        <v>-0.22600000000000001</v>
      </c>
      <c r="G6295" s="75">
        <v>1.857</v>
      </c>
      <c r="H6295" s="75">
        <v>-0.97099999999999997</v>
      </c>
      <c r="I6295" s="75">
        <v>0.32700000000000001</v>
      </c>
      <c r="J6295" s="75">
        <v>-0.60499999999999998</v>
      </c>
      <c r="K6295" s="75">
        <v>1.121</v>
      </c>
      <c r="L6295" s="75">
        <v>0.121</v>
      </c>
      <c r="M6295" s="75">
        <v>0.29099999999999998</v>
      </c>
    </row>
    <row r="6296" spans="2:13" x14ac:dyDescent="0.3">
      <c r="B6296" s="75">
        <v>193</v>
      </c>
      <c r="C6296" s="75">
        <v>6</v>
      </c>
      <c r="D6296" s="75">
        <v>-1.804</v>
      </c>
      <c r="E6296" s="75">
        <v>1.556</v>
      </c>
      <c r="F6296" s="75">
        <v>-0.80300000000000005</v>
      </c>
      <c r="G6296" s="75">
        <v>1.3879999999999999</v>
      </c>
      <c r="H6296" s="75">
        <v>-0.98899999999999999</v>
      </c>
      <c r="I6296" s="75">
        <v>0.751</v>
      </c>
      <c r="J6296" s="75">
        <v>-2.9000000000000001E-2</v>
      </c>
      <c r="K6296" s="75">
        <v>0.96299999999999997</v>
      </c>
      <c r="L6296" s="75">
        <v>-0.22800000000000001</v>
      </c>
      <c r="M6296" s="75">
        <v>0.29699999999999999</v>
      </c>
    </row>
    <row r="6297" spans="2:13" x14ac:dyDescent="0.3">
      <c r="B6297" s="75">
        <v>194</v>
      </c>
      <c r="C6297" s="75">
        <v>7</v>
      </c>
      <c r="D6297" s="75">
        <v>-2.4470000000000001</v>
      </c>
      <c r="E6297" s="75">
        <v>1.9139999999999999</v>
      </c>
      <c r="F6297" s="75">
        <v>-0.20799999999999999</v>
      </c>
      <c r="G6297" s="75">
        <v>1.641</v>
      </c>
      <c r="H6297" s="75">
        <v>-1.159</v>
      </c>
      <c r="I6297" s="75">
        <v>0.104</v>
      </c>
      <c r="J6297" s="75">
        <v>-0.53900000000000003</v>
      </c>
      <c r="K6297" s="75">
        <v>1.58</v>
      </c>
      <c r="L6297" s="75">
        <v>5.8000000000000003E-2</v>
      </c>
      <c r="M6297" s="75">
        <v>0.78600000000000003</v>
      </c>
    </row>
    <row r="6298" spans="2:13" x14ac:dyDescent="0.3">
      <c r="B6298" s="75">
        <v>195</v>
      </c>
      <c r="C6298" s="75">
        <v>8</v>
      </c>
      <c r="D6298" s="75">
        <v>-3.6749999999999998</v>
      </c>
      <c r="E6298" s="75">
        <v>3.1320000000000001</v>
      </c>
      <c r="F6298" s="75">
        <v>-0.24099999999999999</v>
      </c>
      <c r="G6298" s="75">
        <v>1.587</v>
      </c>
      <c r="H6298" s="75">
        <v>-1.75</v>
      </c>
      <c r="I6298" s="75">
        <v>-0.222</v>
      </c>
      <c r="J6298" s="75">
        <v>3.9E-2</v>
      </c>
      <c r="K6298" s="75">
        <v>1.052</v>
      </c>
      <c r="L6298" s="75">
        <v>0.54500000000000004</v>
      </c>
      <c r="M6298" s="75">
        <v>0.23300000000000001</v>
      </c>
    </row>
    <row r="6299" spans="2:13" x14ac:dyDescent="0.3">
      <c r="B6299" s="75">
        <v>196</v>
      </c>
      <c r="C6299" s="75">
        <v>9</v>
      </c>
      <c r="D6299" s="75">
        <v>-3.4249999999999998</v>
      </c>
      <c r="E6299" s="75">
        <v>1.724</v>
      </c>
      <c r="F6299" s="75">
        <v>-0.63800000000000001</v>
      </c>
      <c r="G6299" s="75">
        <v>1.573</v>
      </c>
      <c r="H6299" s="75">
        <v>-1.0409999999999999</v>
      </c>
      <c r="I6299" s="75">
        <v>1.204</v>
      </c>
      <c r="J6299" s="75">
        <v>-0.124</v>
      </c>
      <c r="K6299" s="75">
        <v>1.258</v>
      </c>
      <c r="L6299" s="75">
        <v>0.54800000000000004</v>
      </c>
      <c r="M6299" s="75">
        <v>-0.50700000000000001</v>
      </c>
    </row>
    <row r="6300" spans="2:13" x14ac:dyDescent="0.3">
      <c r="B6300" s="75">
        <v>197</v>
      </c>
      <c r="C6300" s="75">
        <v>10</v>
      </c>
      <c r="D6300" s="75">
        <v>-4.3760000000000003</v>
      </c>
      <c r="E6300" s="75">
        <v>2.2160000000000002</v>
      </c>
      <c r="F6300" s="75">
        <v>-0.26900000000000002</v>
      </c>
      <c r="G6300" s="75">
        <v>1.32</v>
      </c>
      <c r="H6300" s="75">
        <v>-0.66</v>
      </c>
      <c r="I6300" s="75">
        <v>0.159</v>
      </c>
      <c r="J6300" s="75">
        <v>0.71899999999999997</v>
      </c>
      <c r="K6300" s="75">
        <v>8.0000000000000002E-3</v>
      </c>
      <c r="L6300" s="75">
        <v>1.0580000000000001</v>
      </c>
      <c r="M6300" s="75">
        <v>0.47199999999999998</v>
      </c>
    </row>
    <row r="6301" spans="2:13" x14ac:dyDescent="0.3">
      <c r="B6301" s="75">
        <v>198</v>
      </c>
      <c r="C6301" s="75">
        <v>11</v>
      </c>
      <c r="D6301" s="75">
        <v>-2.52</v>
      </c>
      <c r="E6301" s="75">
        <v>1.52</v>
      </c>
      <c r="F6301" s="75">
        <v>-0.95899999999999996</v>
      </c>
      <c r="G6301" s="75">
        <v>1.296</v>
      </c>
      <c r="H6301" s="75">
        <v>-1.103</v>
      </c>
      <c r="I6301" s="75">
        <v>1.149</v>
      </c>
      <c r="J6301" s="75">
        <v>-0.26800000000000002</v>
      </c>
      <c r="K6301" s="75">
        <v>1.2490000000000001</v>
      </c>
      <c r="L6301" s="75">
        <v>9.1999999999999998E-2</v>
      </c>
      <c r="M6301" s="75">
        <v>-0.68200000000000005</v>
      </c>
    </row>
    <row r="6302" spans="2:13" x14ac:dyDescent="0.3">
      <c r="B6302" s="75">
        <v>199</v>
      </c>
      <c r="C6302" s="75">
        <v>1</v>
      </c>
      <c r="D6302" s="75">
        <v>-1.548</v>
      </c>
      <c r="E6302" s="75">
        <v>-0.4</v>
      </c>
      <c r="F6302" s="75">
        <v>-1.659</v>
      </c>
      <c r="G6302" s="75">
        <v>0.24399999999999999</v>
      </c>
      <c r="H6302" s="75">
        <v>-0.10100000000000001</v>
      </c>
      <c r="I6302" s="75">
        <v>1.5620000000000001</v>
      </c>
      <c r="J6302" s="75">
        <v>0.55100000000000005</v>
      </c>
      <c r="K6302" s="75">
        <v>1.248</v>
      </c>
      <c r="L6302" s="75">
        <v>0.129</v>
      </c>
      <c r="M6302" s="75">
        <v>-0.45600000000000002</v>
      </c>
    </row>
    <row r="6303" spans="2:13" x14ac:dyDescent="0.3">
      <c r="B6303" s="75">
        <v>200</v>
      </c>
      <c r="C6303" s="75">
        <v>2</v>
      </c>
      <c r="D6303" s="75">
        <v>-1.6140000000000001</v>
      </c>
      <c r="E6303" s="75">
        <v>0.28699999999999998</v>
      </c>
      <c r="F6303" s="75">
        <v>-1.1950000000000001</v>
      </c>
      <c r="G6303" s="75">
        <v>-0.252</v>
      </c>
      <c r="H6303" s="75">
        <v>-0.25700000000000001</v>
      </c>
      <c r="I6303" s="75">
        <v>1.2509999999999999</v>
      </c>
      <c r="J6303" s="75">
        <v>0.28100000000000003</v>
      </c>
      <c r="K6303" s="75">
        <v>0.89800000000000002</v>
      </c>
      <c r="L6303" s="75">
        <v>0.188</v>
      </c>
      <c r="M6303" s="75">
        <v>-0.42299999999999999</v>
      </c>
    </row>
    <row r="6304" spans="2:13" x14ac:dyDescent="0.3">
      <c r="B6304" s="75">
        <v>201</v>
      </c>
      <c r="C6304" s="75">
        <v>3</v>
      </c>
      <c r="D6304" s="75">
        <v>-1.891</v>
      </c>
      <c r="E6304" s="75">
        <v>0.98799999999999999</v>
      </c>
      <c r="F6304" s="75">
        <v>-1.06</v>
      </c>
      <c r="G6304" s="75">
        <v>0.11899999999999999</v>
      </c>
      <c r="H6304" s="75">
        <v>0.59</v>
      </c>
      <c r="I6304" s="75">
        <v>0.26300000000000001</v>
      </c>
      <c r="J6304" s="75">
        <v>0.372</v>
      </c>
      <c r="K6304" s="75">
        <v>0.39</v>
      </c>
      <c r="L6304" s="75">
        <v>-0.376</v>
      </c>
      <c r="M6304" s="75">
        <v>-0.65500000000000003</v>
      </c>
    </row>
    <row r="6305" spans="2:13" x14ac:dyDescent="0.3">
      <c r="B6305" s="75">
        <v>202</v>
      </c>
      <c r="C6305" s="75">
        <v>4</v>
      </c>
      <c r="D6305" s="75">
        <v>-2.0299999999999998</v>
      </c>
      <c r="E6305" s="75">
        <v>1.764</v>
      </c>
      <c r="F6305" s="75">
        <v>-0.38600000000000001</v>
      </c>
      <c r="G6305" s="75">
        <v>-0.249</v>
      </c>
      <c r="H6305" s="75">
        <v>0.18</v>
      </c>
      <c r="I6305" s="75">
        <v>0.11700000000000001</v>
      </c>
      <c r="J6305" s="75">
        <v>9.6000000000000002E-2</v>
      </c>
      <c r="K6305" s="75">
        <v>-0.121</v>
      </c>
      <c r="L6305" s="75">
        <v>6.7000000000000004E-2</v>
      </c>
      <c r="M6305" s="75">
        <v>-0.55200000000000005</v>
      </c>
    </row>
    <row r="6306" spans="2:13" x14ac:dyDescent="0.3">
      <c r="B6306" s="75">
        <v>203</v>
      </c>
      <c r="C6306" s="75">
        <v>5</v>
      </c>
      <c r="D6306" s="75">
        <v>-2.5499999999999998</v>
      </c>
      <c r="E6306" s="75">
        <v>2.629</v>
      </c>
      <c r="F6306" s="75">
        <v>8.4000000000000005E-2</v>
      </c>
      <c r="G6306" s="75">
        <v>-0.159</v>
      </c>
      <c r="H6306" s="75">
        <v>-0.88200000000000001</v>
      </c>
      <c r="I6306" s="75">
        <v>9.2999999999999999E-2</v>
      </c>
      <c r="J6306" s="75">
        <v>-0.19</v>
      </c>
      <c r="K6306" s="75">
        <v>0.96099999999999997</v>
      </c>
      <c r="L6306" s="75">
        <v>3.2000000000000001E-2</v>
      </c>
      <c r="M6306" s="75">
        <v>-0.58899999999999997</v>
      </c>
    </row>
    <row r="6307" spans="2:13" x14ac:dyDescent="0.3">
      <c r="B6307" s="75">
        <v>204</v>
      </c>
      <c r="C6307" s="75">
        <v>6</v>
      </c>
      <c r="D6307" s="75">
        <v>-2.464</v>
      </c>
      <c r="E6307" s="75">
        <v>1.968</v>
      </c>
      <c r="F6307" s="75">
        <v>2.5999999999999999E-2</v>
      </c>
      <c r="G6307" s="75">
        <v>7.8E-2</v>
      </c>
      <c r="H6307" s="75">
        <v>-0.54200000000000004</v>
      </c>
      <c r="I6307" s="75">
        <v>7.3999999999999996E-2</v>
      </c>
      <c r="J6307" s="75">
        <v>5.0999999999999997E-2</v>
      </c>
      <c r="K6307" s="75">
        <v>0.59599999999999997</v>
      </c>
      <c r="L6307" s="75">
        <v>0.26</v>
      </c>
      <c r="M6307" s="75">
        <v>-0.437</v>
      </c>
    </row>
    <row r="6308" spans="2:13" x14ac:dyDescent="0.3">
      <c r="B6308" s="75">
        <v>205</v>
      </c>
      <c r="C6308" s="75">
        <v>7</v>
      </c>
      <c r="D6308" s="75">
        <v>-3.1930000000000001</v>
      </c>
      <c r="E6308" s="75">
        <v>2.0259999999999998</v>
      </c>
      <c r="F6308" s="75">
        <v>0.83</v>
      </c>
      <c r="G6308" s="75">
        <v>0.81299999999999994</v>
      </c>
      <c r="H6308" s="75">
        <v>-1.2050000000000001</v>
      </c>
      <c r="I6308" s="75">
        <v>3.5999999999999997E-2</v>
      </c>
      <c r="J6308" s="75">
        <v>-0.95</v>
      </c>
      <c r="K6308" s="75">
        <v>0.78600000000000003</v>
      </c>
      <c r="L6308" s="75">
        <v>1.0449999999999999</v>
      </c>
      <c r="M6308" s="75">
        <v>0.21</v>
      </c>
    </row>
    <row r="6309" spans="2:13" x14ac:dyDescent="0.3">
      <c r="B6309" s="75">
        <v>206</v>
      </c>
      <c r="C6309" s="75">
        <v>8</v>
      </c>
      <c r="D6309" s="75">
        <v>-3.5659999999999998</v>
      </c>
      <c r="E6309" s="75">
        <v>1.504</v>
      </c>
      <c r="F6309" s="75">
        <v>0.94</v>
      </c>
      <c r="G6309" s="75">
        <v>1.829</v>
      </c>
      <c r="H6309" s="75">
        <v>-1.224</v>
      </c>
      <c r="I6309" s="75">
        <v>0.17799999999999999</v>
      </c>
      <c r="J6309" s="75">
        <v>-1.454</v>
      </c>
      <c r="K6309" s="75">
        <v>0.92</v>
      </c>
      <c r="L6309" s="75">
        <v>0.76700000000000002</v>
      </c>
      <c r="M6309" s="75">
        <v>1.0589999999999999</v>
      </c>
    </row>
    <row r="6310" spans="2:13" x14ac:dyDescent="0.3">
      <c r="B6310" s="75">
        <v>207</v>
      </c>
      <c r="C6310" s="75">
        <v>9</v>
      </c>
      <c r="D6310" s="75">
        <v>-3.2989999999999999</v>
      </c>
      <c r="E6310" s="75">
        <v>1.73</v>
      </c>
      <c r="F6310" s="75">
        <v>0.187</v>
      </c>
      <c r="G6310" s="75">
        <v>0.121</v>
      </c>
      <c r="H6310" s="75">
        <v>-1.2509999999999999</v>
      </c>
      <c r="I6310" s="75">
        <v>0.79600000000000004</v>
      </c>
      <c r="J6310" s="75">
        <v>-0.36599999999999999</v>
      </c>
      <c r="K6310" s="75">
        <v>1.091</v>
      </c>
      <c r="L6310" s="75">
        <v>0.49299999999999999</v>
      </c>
      <c r="M6310" s="75">
        <v>0.436</v>
      </c>
    </row>
    <row r="6311" spans="2:13" x14ac:dyDescent="0.3">
      <c r="B6311" s="75">
        <v>208</v>
      </c>
      <c r="C6311" s="75">
        <v>10</v>
      </c>
      <c r="D6311" s="75">
        <v>-3.601</v>
      </c>
      <c r="E6311" s="75">
        <v>0.74199999999999999</v>
      </c>
      <c r="F6311" s="75">
        <v>-0.23799999999999999</v>
      </c>
      <c r="G6311" s="75">
        <v>0.33200000000000002</v>
      </c>
      <c r="H6311" s="75">
        <v>-0.56100000000000005</v>
      </c>
      <c r="I6311" s="75">
        <v>1.2749999999999999</v>
      </c>
      <c r="J6311" s="75">
        <v>-1.4E-2</v>
      </c>
      <c r="K6311" s="75">
        <v>0.84399999999999997</v>
      </c>
      <c r="L6311" s="75">
        <v>0.55800000000000005</v>
      </c>
      <c r="M6311" s="75">
        <v>0.65900000000000003</v>
      </c>
    </row>
    <row r="6312" spans="2:13" x14ac:dyDescent="0.3">
      <c r="B6312" s="75">
        <v>209</v>
      </c>
      <c r="C6312" s="75">
        <v>11</v>
      </c>
      <c r="D6312" s="75">
        <v>-2.4390000000000001</v>
      </c>
      <c r="E6312" s="75">
        <v>0.78900000000000003</v>
      </c>
      <c r="F6312" s="75">
        <v>8.2000000000000003E-2</v>
      </c>
      <c r="G6312" s="75">
        <v>0.24199999999999999</v>
      </c>
      <c r="H6312" s="75">
        <v>-0.69299999999999995</v>
      </c>
      <c r="I6312" s="75">
        <v>0.59499999999999997</v>
      </c>
      <c r="J6312" s="75">
        <v>-0.35299999999999998</v>
      </c>
      <c r="K6312" s="75">
        <v>0.70199999999999996</v>
      </c>
      <c r="L6312" s="75">
        <v>0.41299999999999998</v>
      </c>
      <c r="M6312" s="75">
        <v>9.8000000000000004E-2</v>
      </c>
    </row>
    <row r="6313" spans="2:13" x14ac:dyDescent="0.3">
      <c r="B6313" s="75">
        <v>210</v>
      </c>
      <c r="C6313" s="75">
        <v>1</v>
      </c>
      <c r="D6313" s="75">
        <v>-1.5069999999999999</v>
      </c>
      <c r="E6313" s="75">
        <v>-0.45700000000000002</v>
      </c>
      <c r="F6313" s="75">
        <v>-1.728</v>
      </c>
      <c r="G6313" s="75">
        <v>0.25600000000000001</v>
      </c>
      <c r="H6313" s="75">
        <v>-8.1000000000000003E-2</v>
      </c>
      <c r="I6313" s="75">
        <v>1.571</v>
      </c>
      <c r="J6313" s="75">
        <v>0.55600000000000005</v>
      </c>
      <c r="K6313" s="75">
        <v>1.2909999999999999</v>
      </c>
      <c r="L6313" s="75">
        <v>0.121</v>
      </c>
      <c r="M6313" s="75">
        <v>-0.45600000000000002</v>
      </c>
    </row>
    <row r="6314" spans="2:13" x14ac:dyDescent="0.3">
      <c r="B6314" s="75">
        <v>211</v>
      </c>
      <c r="C6314" s="75">
        <v>2</v>
      </c>
      <c r="D6314" s="75">
        <v>-1.425</v>
      </c>
      <c r="E6314" s="75">
        <v>0.25600000000000001</v>
      </c>
      <c r="F6314" s="75">
        <v>-1.1299999999999999</v>
      </c>
      <c r="G6314" s="75">
        <v>-0.28399999999999997</v>
      </c>
      <c r="H6314" s="75">
        <v>-0.39400000000000002</v>
      </c>
      <c r="I6314" s="75">
        <v>1.2529999999999999</v>
      </c>
      <c r="J6314" s="75">
        <v>0.30599999999999999</v>
      </c>
      <c r="K6314" s="75">
        <v>0.89300000000000002</v>
      </c>
      <c r="L6314" s="75">
        <v>0.27200000000000002</v>
      </c>
      <c r="M6314" s="75">
        <v>-0.378</v>
      </c>
    </row>
    <row r="6315" spans="2:13" x14ac:dyDescent="0.3">
      <c r="B6315" s="75">
        <v>212</v>
      </c>
      <c r="C6315" s="75">
        <v>3</v>
      </c>
      <c r="D6315" s="75">
        <v>-1.8140000000000001</v>
      </c>
      <c r="E6315" s="75">
        <v>0.92300000000000004</v>
      </c>
      <c r="F6315" s="75">
        <v>-0.93100000000000005</v>
      </c>
      <c r="G6315" s="75">
        <v>0.12</v>
      </c>
      <c r="H6315" s="75">
        <v>0.42499999999999999</v>
      </c>
      <c r="I6315" s="75">
        <v>0.55400000000000005</v>
      </c>
      <c r="J6315" s="75">
        <v>0.23699999999999999</v>
      </c>
      <c r="K6315" s="75">
        <v>0.42599999999999999</v>
      </c>
      <c r="L6315" s="75">
        <v>-0.184</v>
      </c>
      <c r="M6315" s="75">
        <v>-0.72699999999999998</v>
      </c>
    </row>
    <row r="6316" spans="2:13" x14ac:dyDescent="0.3">
      <c r="B6316" s="75">
        <v>213</v>
      </c>
      <c r="C6316" s="75">
        <v>4</v>
      </c>
      <c r="D6316" s="75">
        <v>-2.0070000000000001</v>
      </c>
      <c r="E6316" s="75">
        <v>1.8140000000000001</v>
      </c>
      <c r="F6316" s="75">
        <v>-0.58099999999999996</v>
      </c>
      <c r="G6316" s="75">
        <v>-2.7E-2</v>
      </c>
      <c r="H6316" s="75">
        <v>0.127</v>
      </c>
      <c r="I6316" s="75">
        <v>8.1000000000000003E-2</v>
      </c>
      <c r="J6316" s="75">
        <v>8.8999999999999996E-2</v>
      </c>
      <c r="K6316" s="75">
        <v>-1.6E-2</v>
      </c>
      <c r="L6316" s="75">
        <v>0.115</v>
      </c>
      <c r="M6316" s="75">
        <v>-0.71899999999999997</v>
      </c>
    </row>
    <row r="6317" spans="2:13" x14ac:dyDescent="0.3">
      <c r="B6317" s="75">
        <v>214</v>
      </c>
      <c r="C6317" s="75">
        <v>5</v>
      </c>
      <c r="D6317" s="75">
        <v>-2.5590000000000002</v>
      </c>
      <c r="E6317" s="75">
        <v>2.2999999999999998</v>
      </c>
      <c r="F6317" s="75">
        <v>0.40799999999999997</v>
      </c>
      <c r="G6317" s="75">
        <v>-1E-3</v>
      </c>
      <c r="H6317" s="75">
        <v>-1.077</v>
      </c>
      <c r="I6317" s="75">
        <v>0.125</v>
      </c>
      <c r="J6317" s="75">
        <v>-0.254</v>
      </c>
      <c r="K6317" s="75">
        <v>0.97499999999999998</v>
      </c>
      <c r="L6317" s="75">
        <v>7.0000000000000007E-2</v>
      </c>
      <c r="M6317" s="75">
        <v>-0.47</v>
      </c>
    </row>
    <row r="6318" spans="2:13" x14ac:dyDescent="0.3">
      <c r="B6318" s="75">
        <v>215</v>
      </c>
      <c r="C6318" s="75">
        <v>6</v>
      </c>
      <c r="D6318" s="75">
        <v>-2.431</v>
      </c>
      <c r="E6318" s="75">
        <v>1.873</v>
      </c>
      <c r="F6318" s="75">
        <v>0.20799999999999999</v>
      </c>
      <c r="G6318" s="75">
        <v>0.123</v>
      </c>
      <c r="H6318" s="75">
        <v>-0.63400000000000001</v>
      </c>
      <c r="I6318" s="75">
        <v>0.17799999999999999</v>
      </c>
      <c r="J6318" s="75">
        <v>0.04</v>
      </c>
      <c r="K6318" s="75">
        <v>0.61199999999999999</v>
      </c>
      <c r="L6318" s="75">
        <v>0.44600000000000001</v>
      </c>
      <c r="M6318" s="75">
        <v>-0.56200000000000006</v>
      </c>
    </row>
    <row r="6319" spans="2:13" x14ac:dyDescent="0.3">
      <c r="B6319" s="75">
        <v>216</v>
      </c>
      <c r="C6319" s="75">
        <v>7</v>
      </c>
      <c r="D6319" s="75">
        <v>-3.24</v>
      </c>
      <c r="E6319" s="75">
        <v>1.7490000000000001</v>
      </c>
      <c r="F6319" s="75">
        <v>0.95899999999999996</v>
      </c>
      <c r="G6319" s="75">
        <v>1.071</v>
      </c>
      <c r="H6319" s="75">
        <v>-1.1879999999999999</v>
      </c>
      <c r="I6319" s="75">
        <v>1.7999999999999999E-2</v>
      </c>
      <c r="J6319" s="75">
        <v>-1.024</v>
      </c>
      <c r="K6319" s="75">
        <v>0.66400000000000003</v>
      </c>
      <c r="L6319" s="75">
        <v>1.0069999999999999</v>
      </c>
      <c r="M6319" s="75">
        <v>0.443</v>
      </c>
    </row>
    <row r="6320" spans="2:13" x14ac:dyDescent="0.3">
      <c r="B6320" s="75">
        <v>217</v>
      </c>
      <c r="C6320" s="75">
        <v>8</v>
      </c>
      <c r="D6320" s="75">
        <v>-3.5649999999999999</v>
      </c>
      <c r="E6320" s="75">
        <v>1.363</v>
      </c>
      <c r="F6320" s="75">
        <v>0.95799999999999996</v>
      </c>
      <c r="G6320" s="75">
        <v>1.976</v>
      </c>
      <c r="H6320" s="75">
        <v>-1.268</v>
      </c>
      <c r="I6320" s="75">
        <v>9.0999999999999998E-2</v>
      </c>
      <c r="J6320" s="75">
        <v>-1.363</v>
      </c>
      <c r="K6320" s="75">
        <v>0.72</v>
      </c>
      <c r="L6320" s="75">
        <v>0.73799999999999999</v>
      </c>
      <c r="M6320" s="75">
        <v>1.145</v>
      </c>
    </row>
    <row r="6321" spans="2:13" x14ac:dyDescent="0.3">
      <c r="B6321" s="75">
        <v>218</v>
      </c>
      <c r="C6321" s="75">
        <v>9</v>
      </c>
      <c r="D6321" s="75">
        <v>-3.198</v>
      </c>
      <c r="E6321" s="75">
        <v>1.373</v>
      </c>
      <c r="F6321" s="75">
        <v>0.39200000000000002</v>
      </c>
      <c r="G6321" s="75">
        <v>0.42299999999999999</v>
      </c>
      <c r="H6321" s="75">
        <v>-1.2030000000000001</v>
      </c>
      <c r="I6321" s="75">
        <v>0.65600000000000003</v>
      </c>
      <c r="J6321" s="75">
        <v>-0.42799999999999999</v>
      </c>
      <c r="K6321" s="75">
        <v>0.99399999999999999</v>
      </c>
      <c r="L6321" s="75">
        <v>0.57599999999999996</v>
      </c>
      <c r="M6321" s="75">
        <v>0.86499999999999999</v>
      </c>
    </row>
    <row r="6322" spans="2:13" x14ac:dyDescent="0.3">
      <c r="B6322" s="75">
        <v>219</v>
      </c>
      <c r="C6322" s="75">
        <v>10</v>
      </c>
      <c r="D6322" s="75">
        <v>-3.7719999999999998</v>
      </c>
      <c r="E6322" s="75">
        <v>0.90400000000000003</v>
      </c>
      <c r="F6322" s="75">
        <v>-0.19500000000000001</v>
      </c>
      <c r="G6322" s="75">
        <v>0.317</v>
      </c>
      <c r="H6322" s="75">
        <v>-0.47299999999999998</v>
      </c>
      <c r="I6322" s="75">
        <v>1.31</v>
      </c>
      <c r="J6322" s="75">
        <v>-4.2999999999999997E-2</v>
      </c>
      <c r="K6322" s="75">
        <v>0.89800000000000002</v>
      </c>
      <c r="L6322" s="75">
        <v>0.53600000000000003</v>
      </c>
      <c r="M6322" s="75">
        <v>0.503</v>
      </c>
    </row>
    <row r="6323" spans="2:13" x14ac:dyDescent="0.3">
      <c r="B6323" s="75">
        <v>220</v>
      </c>
      <c r="C6323" s="75">
        <v>11</v>
      </c>
      <c r="D6323" s="75">
        <v>-2.4340000000000002</v>
      </c>
      <c r="E6323" s="75">
        <v>0.87</v>
      </c>
      <c r="F6323" s="75">
        <v>0.127</v>
      </c>
      <c r="G6323" s="75">
        <v>0.224</v>
      </c>
      <c r="H6323" s="75">
        <v>-0.81100000000000005</v>
      </c>
      <c r="I6323" s="75">
        <v>0.66600000000000004</v>
      </c>
      <c r="J6323" s="75">
        <v>-0.23300000000000001</v>
      </c>
      <c r="K6323" s="75">
        <v>0.70499999999999996</v>
      </c>
      <c r="L6323" s="75">
        <v>0.40799999999999997</v>
      </c>
      <c r="M6323" s="75">
        <v>0.13600000000000001</v>
      </c>
    </row>
    <row r="6324" spans="2:13" x14ac:dyDescent="0.3">
      <c r="B6324" s="75">
        <v>221</v>
      </c>
      <c r="C6324" s="75">
        <v>1</v>
      </c>
      <c r="D6324" s="75">
        <v>-1.6559999999999999</v>
      </c>
      <c r="E6324" s="75">
        <v>-0.496</v>
      </c>
      <c r="F6324" s="75">
        <v>-1.7190000000000001</v>
      </c>
      <c r="G6324" s="75">
        <v>0.36299999999999999</v>
      </c>
      <c r="H6324" s="75">
        <v>-2E-3</v>
      </c>
      <c r="I6324" s="75">
        <v>1.637</v>
      </c>
      <c r="J6324" s="75">
        <v>0.53500000000000003</v>
      </c>
      <c r="K6324" s="75">
        <v>1.319</v>
      </c>
      <c r="L6324" s="75">
        <v>-1.2E-2</v>
      </c>
      <c r="M6324" s="75">
        <v>-0.49</v>
      </c>
    </row>
    <row r="6325" spans="2:13" x14ac:dyDescent="0.3">
      <c r="B6325" s="75">
        <v>222</v>
      </c>
      <c r="C6325" s="75">
        <v>2</v>
      </c>
      <c r="D6325" s="75">
        <v>-1.3879999999999999</v>
      </c>
      <c r="E6325" s="75">
        <v>0.215</v>
      </c>
      <c r="F6325" s="75">
        <v>-1.105</v>
      </c>
      <c r="G6325" s="75">
        <v>-0.29499999999999998</v>
      </c>
      <c r="H6325" s="75">
        <v>-0.39</v>
      </c>
      <c r="I6325" s="75">
        <v>1.282</v>
      </c>
      <c r="J6325" s="75">
        <v>0.35599999999999998</v>
      </c>
      <c r="K6325" s="75">
        <v>0.81599999999999995</v>
      </c>
      <c r="L6325" s="75">
        <v>0.29199999999999998</v>
      </c>
      <c r="M6325" s="75">
        <v>-0.376</v>
      </c>
    </row>
    <row r="6326" spans="2:13" x14ac:dyDescent="0.3">
      <c r="B6326" s="75">
        <v>223</v>
      </c>
      <c r="C6326" s="75">
        <v>3</v>
      </c>
      <c r="D6326" s="75">
        <v>-1.764</v>
      </c>
      <c r="E6326" s="75">
        <v>0.88800000000000001</v>
      </c>
      <c r="F6326" s="75">
        <v>-1.0009999999999999</v>
      </c>
      <c r="G6326" s="75">
        <v>0.19700000000000001</v>
      </c>
      <c r="H6326" s="75">
        <v>0.3</v>
      </c>
      <c r="I6326" s="75">
        <v>0.66</v>
      </c>
      <c r="J6326" s="75">
        <v>0.159</v>
      </c>
      <c r="K6326" s="75">
        <v>0.55700000000000005</v>
      </c>
      <c r="L6326" s="75">
        <v>-0.30099999999999999</v>
      </c>
      <c r="M6326" s="75">
        <v>-0.65</v>
      </c>
    </row>
    <row r="6327" spans="2:13" x14ac:dyDescent="0.3">
      <c r="B6327" s="75">
        <v>224</v>
      </c>
      <c r="C6327" s="75">
        <v>4</v>
      </c>
      <c r="D6327" s="75">
        <v>-2.0259999999999998</v>
      </c>
      <c r="E6327" s="75">
        <v>1.75</v>
      </c>
      <c r="F6327" s="75">
        <v>-0.52600000000000002</v>
      </c>
      <c r="G6327" s="75">
        <v>-0.13100000000000001</v>
      </c>
      <c r="H6327" s="75">
        <v>0.26600000000000001</v>
      </c>
      <c r="I6327" s="75">
        <v>-5.5E-2</v>
      </c>
      <c r="J6327" s="75">
        <v>8.4000000000000005E-2</v>
      </c>
      <c r="K6327" s="75">
        <v>6.3E-2</v>
      </c>
      <c r="L6327" s="75">
        <v>4.7E-2</v>
      </c>
      <c r="M6327" s="75">
        <v>-0.69099999999999995</v>
      </c>
    </row>
    <row r="6328" spans="2:13" x14ac:dyDescent="0.3">
      <c r="B6328" s="75">
        <v>225</v>
      </c>
      <c r="C6328" s="75">
        <v>5</v>
      </c>
      <c r="D6328" s="75">
        <v>-2.5310000000000001</v>
      </c>
      <c r="E6328" s="75">
        <v>1.802</v>
      </c>
      <c r="F6328" s="75">
        <v>0.73899999999999999</v>
      </c>
      <c r="G6328" s="75">
        <v>0.23599999999999999</v>
      </c>
      <c r="H6328" s="75">
        <v>-1.169</v>
      </c>
      <c r="I6328" s="75">
        <v>-6.9000000000000006E-2</v>
      </c>
      <c r="J6328" s="75">
        <v>-0.34899999999999998</v>
      </c>
      <c r="K6328" s="75">
        <v>0.90300000000000002</v>
      </c>
      <c r="L6328" s="75">
        <v>0.123</v>
      </c>
      <c r="M6328" s="75">
        <v>-0.11899999999999999</v>
      </c>
    </row>
    <row r="6329" spans="2:13" x14ac:dyDescent="0.3">
      <c r="B6329" s="75">
        <v>226</v>
      </c>
      <c r="C6329" s="75">
        <v>6</v>
      </c>
      <c r="D6329" s="75">
        <v>-2.375</v>
      </c>
      <c r="E6329" s="75">
        <v>1.6419999999999999</v>
      </c>
      <c r="F6329" s="75">
        <v>0.308</v>
      </c>
      <c r="G6329" s="75">
        <v>0.255</v>
      </c>
      <c r="H6329" s="75">
        <v>-0.82</v>
      </c>
      <c r="I6329" s="75">
        <v>0.22500000000000001</v>
      </c>
      <c r="J6329" s="75">
        <v>-9.1999999999999998E-2</v>
      </c>
      <c r="K6329" s="75">
        <v>0.874</v>
      </c>
      <c r="L6329" s="75">
        <v>0.36699999999999999</v>
      </c>
      <c r="M6329" s="75">
        <v>-0.52500000000000002</v>
      </c>
    </row>
    <row r="6330" spans="2:13" x14ac:dyDescent="0.3">
      <c r="B6330" s="75">
        <v>227</v>
      </c>
      <c r="C6330" s="75">
        <v>7</v>
      </c>
      <c r="D6330" s="75">
        <v>-3.1789999999999998</v>
      </c>
      <c r="E6330" s="75">
        <v>1.3460000000000001</v>
      </c>
      <c r="F6330" s="75">
        <v>0.98799999999999999</v>
      </c>
      <c r="G6330" s="75">
        <v>1.32</v>
      </c>
      <c r="H6330" s="75">
        <v>-0.85199999999999998</v>
      </c>
      <c r="I6330" s="75">
        <v>-8.0000000000000002E-3</v>
      </c>
      <c r="J6330" s="75">
        <v>-1.234</v>
      </c>
      <c r="K6330" s="75">
        <v>0.34699999999999998</v>
      </c>
      <c r="L6330" s="75">
        <v>1.02</v>
      </c>
      <c r="M6330" s="75">
        <v>0.77100000000000002</v>
      </c>
    </row>
    <row r="6331" spans="2:13" x14ac:dyDescent="0.3">
      <c r="B6331" s="75">
        <v>228</v>
      </c>
      <c r="C6331" s="75">
        <v>8</v>
      </c>
      <c r="D6331" s="75">
        <v>-3.57</v>
      </c>
      <c r="E6331" s="75">
        <v>1.3660000000000001</v>
      </c>
      <c r="F6331" s="75">
        <v>0.97</v>
      </c>
      <c r="G6331" s="75">
        <v>1.9570000000000001</v>
      </c>
      <c r="H6331" s="75">
        <v>-1.262</v>
      </c>
      <c r="I6331" s="75">
        <v>2E-3</v>
      </c>
      <c r="J6331" s="75">
        <v>-1.2749999999999999</v>
      </c>
      <c r="K6331" s="75">
        <v>0.58499999999999996</v>
      </c>
      <c r="L6331" s="75">
        <v>0.754</v>
      </c>
      <c r="M6331" s="75">
        <v>0.99299999999999999</v>
      </c>
    </row>
    <row r="6332" spans="2:13" x14ac:dyDescent="0.3">
      <c r="B6332" s="75">
        <v>229</v>
      </c>
      <c r="C6332" s="75">
        <v>9</v>
      </c>
      <c r="D6332" s="75">
        <v>-3.169</v>
      </c>
      <c r="E6332" s="75">
        <v>1.0409999999999999</v>
      </c>
      <c r="F6332" s="75">
        <v>0.50900000000000001</v>
      </c>
      <c r="G6332" s="75">
        <v>0.69299999999999995</v>
      </c>
      <c r="H6332" s="75">
        <v>-1.1850000000000001</v>
      </c>
      <c r="I6332" s="75">
        <v>0.67300000000000004</v>
      </c>
      <c r="J6332" s="75">
        <v>-0.35199999999999998</v>
      </c>
      <c r="K6332" s="75">
        <v>0.877</v>
      </c>
      <c r="L6332" s="75">
        <v>0.434</v>
      </c>
      <c r="M6332" s="75">
        <v>1.0089999999999999</v>
      </c>
    </row>
    <row r="6333" spans="2:13" x14ac:dyDescent="0.3">
      <c r="B6333" s="75">
        <v>230</v>
      </c>
      <c r="C6333" s="75">
        <v>10</v>
      </c>
      <c r="D6333" s="75">
        <v>-4.0659999999999998</v>
      </c>
      <c r="E6333" s="75">
        <v>1.05</v>
      </c>
      <c r="F6333" s="75">
        <v>-4.9000000000000002E-2</v>
      </c>
      <c r="G6333" s="75">
        <v>0.45800000000000002</v>
      </c>
      <c r="H6333" s="75">
        <v>-0.35699999999999998</v>
      </c>
      <c r="I6333" s="75">
        <v>1.331</v>
      </c>
      <c r="J6333" s="75">
        <v>-0.129</v>
      </c>
      <c r="K6333" s="75">
        <v>0.84799999999999998</v>
      </c>
      <c r="L6333" s="75">
        <v>0.50900000000000001</v>
      </c>
      <c r="M6333" s="75">
        <v>0.317</v>
      </c>
    </row>
    <row r="6334" spans="2:13" x14ac:dyDescent="0.3">
      <c r="B6334" s="75">
        <v>231</v>
      </c>
      <c r="C6334" s="75">
        <v>11</v>
      </c>
      <c r="D6334" s="75">
        <v>-2.4830000000000001</v>
      </c>
      <c r="E6334" s="75">
        <v>0.81</v>
      </c>
      <c r="F6334" s="75">
        <v>0.185</v>
      </c>
      <c r="G6334" s="75">
        <v>0.28399999999999997</v>
      </c>
      <c r="H6334" s="75">
        <v>-0.91700000000000004</v>
      </c>
      <c r="I6334" s="75">
        <v>0.73</v>
      </c>
      <c r="J6334" s="75">
        <v>-0.111</v>
      </c>
      <c r="K6334" s="75">
        <v>0.61299999999999999</v>
      </c>
      <c r="L6334" s="75">
        <v>0.373</v>
      </c>
      <c r="M6334" s="75">
        <v>0.184</v>
      </c>
    </row>
    <row r="6335" spans="2:13" x14ac:dyDescent="0.3">
      <c r="B6335" s="75">
        <v>232</v>
      </c>
      <c r="C6335" s="75">
        <v>1</v>
      </c>
      <c r="D6335" s="75">
        <v>-1.823</v>
      </c>
      <c r="E6335" s="75">
        <v>-0.57799999999999996</v>
      </c>
      <c r="F6335" s="75">
        <v>-1.6240000000000001</v>
      </c>
      <c r="G6335" s="75">
        <v>0.52</v>
      </c>
      <c r="H6335" s="75">
        <v>5.1999999999999998E-2</v>
      </c>
      <c r="I6335" s="75">
        <v>1.7110000000000001</v>
      </c>
      <c r="J6335" s="75">
        <v>0.53500000000000003</v>
      </c>
      <c r="K6335" s="75">
        <v>1.3180000000000001</v>
      </c>
      <c r="L6335" s="75">
        <v>-0.115</v>
      </c>
      <c r="M6335" s="75">
        <v>-0.505</v>
      </c>
    </row>
    <row r="6336" spans="2:13" x14ac:dyDescent="0.3">
      <c r="B6336" s="75">
        <v>233</v>
      </c>
      <c r="C6336" s="75">
        <v>2</v>
      </c>
      <c r="D6336" s="75">
        <v>-1.45</v>
      </c>
      <c r="E6336" s="75">
        <v>0.19900000000000001</v>
      </c>
      <c r="F6336" s="75">
        <v>-1.127</v>
      </c>
      <c r="G6336" s="75">
        <v>-0.28100000000000003</v>
      </c>
      <c r="H6336" s="75">
        <v>-0.372</v>
      </c>
      <c r="I6336" s="75">
        <v>1.2869999999999999</v>
      </c>
      <c r="J6336" s="75">
        <v>0.36899999999999999</v>
      </c>
      <c r="K6336" s="75">
        <v>0.85499999999999998</v>
      </c>
      <c r="L6336" s="75">
        <v>0.30299999999999999</v>
      </c>
      <c r="M6336" s="75">
        <v>-0.38500000000000001</v>
      </c>
    </row>
    <row r="6337" spans="2:13" x14ac:dyDescent="0.3">
      <c r="B6337" s="75">
        <v>234</v>
      </c>
      <c r="C6337" s="75">
        <v>3</v>
      </c>
      <c r="D6337" s="75">
        <v>-1.79</v>
      </c>
      <c r="E6337" s="75">
        <v>0.79300000000000004</v>
      </c>
      <c r="F6337" s="75">
        <v>-1.0409999999999999</v>
      </c>
      <c r="G6337" s="75">
        <v>0.214</v>
      </c>
      <c r="H6337" s="75">
        <v>0.215</v>
      </c>
      <c r="I6337" s="75">
        <v>0.69399999999999995</v>
      </c>
      <c r="J6337" s="75">
        <v>0.121</v>
      </c>
      <c r="K6337" s="75">
        <v>0.58299999999999996</v>
      </c>
      <c r="L6337" s="75">
        <v>-0.40300000000000002</v>
      </c>
      <c r="M6337" s="75">
        <v>-0.48699999999999999</v>
      </c>
    </row>
    <row r="6338" spans="2:13" x14ac:dyDescent="0.3">
      <c r="B6338" s="75">
        <v>235</v>
      </c>
      <c r="C6338" s="75">
        <v>4</v>
      </c>
      <c r="D6338" s="75">
        <v>-2.089</v>
      </c>
      <c r="E6338" s="75">
        <v>1.6950000000000001</v>
      </c>
      <c r="F6338" s="75">
        <v>-0.52800000000000002</v>
      </c>
      <c r="G6338" s="75">
        <v>-0.23200000000000001</v>
      </c>
      <c r="H6338" s="75">
        <v>0.38500000000000001</v>
      </c>
      <c r="I6338" s="75">
        <v>-0.13700000000000001</v>
      </c>
      <c r="J6338" s="75">
        <v>3.3000000000000002E-2</v>
      </c>
      <c r="K6338" s="75">
        <v>7.0999999999999994E-2</v>
      </c>
      <c r="L6338" s="75">
        <v>3.3000000000000002E-2</v>
      </c>
      <c r="M6338" s="75">
        <v>-0.74399999999999999</v>
      </c>
    </row>
    <row r="6339" spans="2:13" x14ac:dyDescent="0.3">
      <c r="B6339" s="75">
        <v>236</v>
      </c>
      <c r="C6339" s="75">
        <v>5</v>
      </c>
      <c r="D6339" s="75">
        <v>-2.4750000000000001</v>
      </c>
      <c r="E6339" s="75">
        <v>1.498</v>
      </c>
      <c r="F6339" s="75">
        <v>0.86399999999999999</v>
      </c>
      <c r="G6339" s="75">
        <v>0.39700000000000002</v>
      </c>
      <c r="H6339" s="75">
        <v>-1.17</v>
      </c>
      <c r="I6339" s="75">
        <v>-0.23400000000000001</v>
      </c>
      <c r="J6339" s="75">
        <v>-0.38800000000000001</v>
      </c>
      <c r="K6339" s="75">
        <v>0.82499999999999996</v>
      </c>
      <c r="L6339" s="75">
        <v>0.16</v>
      </c>
      <c r="M6339" s="75">
        <v>5.7000000000000002E-2</v>
      </c>
    </row>
    <row r="6340" spans="2:13" x14ac:dyDescent="0.3">
      <c r="B6340" s="75">
        <v>237</v>
      </c>
      <c r="C6340" s="75">
        <v>6</v>
      </c>
      <c r="D6340" s="75">
        <v>-2.3140000000000001</v>
      </c>
      <c r="E6340" s="75">
        <v>1.494</v>
      </c>
      <c r="F6340" s="75">
        <v>0.29399999999999998</v>
      </c>
      <c r="G6340" s="75">
        <v>0.245</v>
      </c>
      <c r="H6340" s="75">
        <v>-0.76900000000000002</v>
      </c>
      <c r="I6340" s="75">
        <v>0.05</v>
      </c>
      <c r="J6340" s="75">
        <v>-6.8000000000000005E-2</v>
      </c>
      <c r="K6340" s="75">
        <v>0.81899999999999995</v>
      </c>
      <c r="L6340" s="75">
        <v>0.61799999999999999</v>
      </c>
      <c r="M6340" s="75">
        <v>-0.57199999999999995</v>
      </c>
    </row>
    <row r="6341" spans="2:13" x14ac:dyDescent="0.3">
      <c r="B6341" s="75">
        <v>238</v>
      </c>
      <c r="C6341" s="75">
        <v>7</v>
      </c>
      <c r="D6341" s="75">
        <v>-3.0619999999999998</v>
      </c>
      <c r="E6341" s="75">
        <v>1.008</v>
      </c>
      <c r="F6341" s="75">
        <v>0.93500000000000005</v>
      </c>
      <c r="G6341" s="75">
        <v>1.4430000000000001</v>
      </c>
      <c r="H6341" s="75">
        <v>-0.57899999999999996</v>
      </c>
      <c r="I6341" s="75">
        <v>6.8000000000000005E-2</v>
      </c>
      <c r="J6341" s="75">
        <v>-1.333</v>
      </c>
      <c r="K6341" s="75">
        <v>0.106</v>
      </c>
      <c r="L6341" s="75">
        <v>0.95799999999999996</v>
      </c>
      <c r="M6341" s="75">
        <v>0.97899999999999998</v>
      </c>
    </row>
    <row r="6342" spans="2:13" x14ac:dyDescent="0.3">
      <c r="B6342" s="75">
        <v>239</v>
      </c>
      <c r="C6342" s="75">
        <v>8</v>
      </c>
      <c r="D6342" s="75">
        <v>-3.5760000000000001</v>
      </c>
      <c r="E6342" s="75">
        <v>1.357</v>
      </c>
      <c r="F6342" s="75">
        <v>0.91200000000000003</v>
      </c>
      <c r="G6342" s="75">
        <v>1.8779999999999999</v>
      </c>
      <c r="H6342" s="75">
        <v>-1.1659999999999999</v>
      </c>
      <c r="I6342" s="75">
        <v>3.9E-2</v>
      </c>
      <c r="J6342" s="75">
        <v>-1.5369999999999999</v>
      </c>
      <c r="K6342" s="75">
        <v>0.65800000000000003</v>
      </c>
      <c r="L6342" s="75">
        <v>0.84299999999999997</v>
      </c>
      <c r="M6342" s="75">
        <v>1.087</v>
      </c>
    </row>
    <row r="6343" spans="2:13" x14ac:dyDescent="0.3">
      <c r="B6343" s="75">
        <v>240</v>
      </c>
      <c r="C6343" s="75">
        <v>9</v>
      </c>
      <c r="D6343" s="75">
        <v>-3.1549999999999998</v>
      </c>
      <c r="E6343" s="75">
        <v>1.0209999999999999</v>
      </c>
      <c r="F6343" s="75">
        <v>0.45500000000000002</v>
      </c>
      <c r="G6343" s="75">
        <v>0.624</v>
      </c>
      <c r="H6343" s="75">
        <v>-1.306</v>
      </c>
      <c r="I6343" s="75">
        <v>0.84199999999999997</v>
      </c>
      <c r="J6343" s="75">
        <v>-0.123</v>
      </c>
      <c r="K6343" s="75">
        <v>0.90900000000000003</v>
      </c>
      <c r="L6343" s="75">
        <v>0.32800000000000001</v>
      </c>
      <c r="M6343" s="75">
        <v>0.876</v>
      </c>
    </row>
    <row r="6344" spans="2:13" x14ac:dyDescent="0.3">
      <c r="B6344" s="75">
        <v>241</v>
      </c>
      <c r="C6344" s="75">
        <v>10</v>
      </c>
      <c r="D6344" s="75">
        <v>-4.3159999999999998</v>
      </c>
      <c r="E6344" s="75">
        <v>1.147</v>
      </c>
      <c r="F6344" s="75">
        <v>8.7999999999999995E-2</v>
      </c>
      <c r="G6344" s="75">
        <v>0.59299999999999997</v>
      </c>
      <c r="H6344" s="75">
        <v>-0.314</v>
      </c>
      <c r="I6344" s="75">
        <v>1.3160000000000001</v>
      </c>
      <c r="J6344" s="75">
        <v>-0.255</v>
      </c>
      <c r="K6344" s="75">
        <v>0.76100000000000001</v>
      </c>
      <c r="L6344" s="75">
        <v>0.49199999999999999</v>
      </c>
      <c r="M6344" s="75">
        <v>0.13300000000000001</v>
      </c>
    </row>
    <row r="6345" spans="2:13" x14ac:dyDescent="0.3">
      <c r="B6345" s="75">
        <v>242</v>
      </c>
      <c r="C6345" s="75">
        <v>11</v>
      </c>
      <c r="D6345" s="75">
        <v>-2.6080000000000001</v>
      </c>
      <c r="E6345" s="75">
        <v>0.83899999999999997</v>
      </c>
      <c r="F6345" s="75">
        <v>0.20300000000000001</v>
      </c>
      <c r="G6345" s="75">
        <v>0.30499999999999999</v>
      </c>
      <c r="H6345" s="75">
        <v>-0.85099999999999998</v>
      </c>
      <c r="I6345" s="75">
        <v>0.78</v>
      </c>
      <c r="J6345" s="75">
        <v>-0.14299999999999999</v>
      </c>
      <c r="K6345" s="75">
        <v>0.60699999999999998</v>
      </c>
      <c r="L6345" s="75">
        <v>0.34399999999999997</v>
      </c>
      <c r="M6345" s="75">
        <v>0.106</v>
      </c>
    </row>
    <row r="6346" spans="2:13" x14ac:dyDescent="0.3">
      <c r="B6346" s="75">
        <v>243</v>
      </c>
      <c r="C6346" s="75">
        <v>1</v>
      </c>
      <c r="D6346" s="75">
        <v>-1.9530000000000001</v>
      </c>
      <c r="E6346" s="75">
        <v>-0.59599999999999997</v>
      </c>
      <c r="F6346" s="75">
        <v>-1.5429999999999999</v>
      </c>
      <c r="G6346" s="75">
        <v>0.61899999999999999</v>
      </c>
      <c r="H6346" s="75">
        <v>5.6000000000000001E-2</v>
      </c>
      <c r="I6346" s="75">
        <v>1.742</v>
      </c>
      <c r="J6346" s="75">
        <v>0.59199999999999997</v>
      </c>
      <c r="K6346" s="75">
        <v>1.2889999999999999</v>
      </c>
      <c r="L6346" s="75">
        <v>-0.16300000000000001</v>
      </c>
      <c r="M6346" s="75">
        <v>-0.52300000000000002</v>
      </c>
    </row>
    <row r="6347" spans="2:13" x14ac:dyDescent="0.3">
      <c r="B6347" s="75">
        <v>244</v>
      </c>
      <c r="C6347" s="75">
        <v>2</v>
      </c>
      <c r="D6347" s="75">
        <v>-1.4950000000000001</v>
      </c>
      <c r="E6347" s="75">
        <v>0.11700000000000001</v>
      </c>
      <c r="F6347" s="75">
        <v>-1.1339999999999999</v>
      </c>
      <c r="G6347" s="75">
        <v>-0.249</v>
      </c>
      <c r="H6347" s="75">
        <v>-0.37</v>
      </c>
      <c r="I6347" s="75">
        <v>1.286</v>
      </c>
      <c r="J6347" s="75">
        <v>0.34799999999999998</v>
      </c>
      <c r="K6347" s="75">
        <v>0.85399999999999998</v>
      </c>
      <c r="L6347" s="75">
        <v>0.313</v>
      </c>
      <c r="M6347" s="75">
        <v>-0.376</v>
      </c>
    </row>
    <row r="6348" spans="2:13" x14ac:dyDescent="0.3">
      <c r="B6348" s="75">
        <v>245</v>
      </c>
      <c r="C6348" s="75">
        <v>3</v>
      </c>
      <c r="D6348" s="75">
        <v>-1.921</v>
      </c>
      <c r="E6348" s="75">
        <v>0.71899999999999997</v>
      </c>
      <c r="F6348" s="75">
        <v>-0.95</v>
      </c>
      <c r="G6348" s="75">
        <v>0.29899999999999999</v>
      </c>
      <c r="H6348" s="75">
        <v>0.222</v>
      </c>
      <c r="I6348" s="75">
        <v>0.78600000000000003</v>
      </c>
      <c r="J6348" s="75">
        <v>0.128</v>
      </c>
      <c r="K6348" s="75">
        <v>0.58799999999999997</v>
      </c>
      <c r="L6348" s="75">
        <v>-0.46200000000000002</v>
      </c>
      <c r="M6348" s="75">
        <v>-0.49099999999999999</v>
      </c>
    </row>
    <row r="6349" spans="2:13" x14ac:dyDescent="0.3">
      <c r="B6349" s="75">
        <v>246</v>
      </c>
      <c r="C6349" s="75">
        <v>4</v>
      </c>
      <c r="D6349" s="75">
        <v>-2.052</v>
      </c>
      <c r="E6349" s="75">
        <v>1.4830000000000001</v>
      </c>
      <c r="F6349" s="75">
        <v>-0.48799999999999999</v>
      </c>
      <c r="G6349" s="75">
        <v>4.1000000000000002E-2</v>
      </c>
      <c r="H6349" s="75">
        <v>-0.13100000000000001</v>
      </c>
      <c r="I6349" s="75">
        <v>0.27300000000000002</v>
      </c>
      <c r="J6349" s="75">
        <v>-0.112</v>
      </c>
      <c r="K6349" s="75">
        <v>-6.4000000000000001E-2</v>
      </c>
      <c r="L6349" s="75">
        <v>0.307</v>
      </c>
      <c r="M6349" s="75">
        <v>-0.8</v>
      </c>
    </row>
    <row r="6350" spans="2:13" x14ac:dyDescent="0.3">
      <c r="B6350" s="75">
        <v>247</v>
      </c>
      <c r="C6350" s="75">
        <v>5</v>
      </c>
      <c r="D6350" s="75">
        <v>-2.5070000000000001</v>
      </c>
      <c r="E6350" s="75">
        <v>1.528</v>
      </c>
      <c r="F6350" s="75">
        <v>0.85199999999999998</v>
      </c>
      <c r="G6350" s="75">
        <v>0.33100000000000002</v>
      </c>
      <c r="H6350" s="75">
        <v>-1.2310000000000001</v>
      </c>
      <c r="I6350" s="75">
        <v>-0.25900000000000001</v>
      </c>
      <c r="J6350" s="75">
        <v>-0.26500000000000001</v>
      </c>
      <c r="K6350" s="75">
        <v>0.85599999999999998</v>
      </c>
      <c r="L6350" s="75">
        <v>7.0000000000000007E-2</v>
      </c>
      <c r="M6350" s="75">
        <v>6.9000000000000006E-2</v>
      </c>
    </row>
    <row r="6351" spans="2:13" x14ac:dyDescent="0.3">
      <c r="B6351" s="75">
        <v>248</v>
      </c>
      <c r="C6351" s="75">
        <v>6</v>
      </c>
      <c r="D6351" s="75">
        <v>-2.2909999999999999</v>
      </c>
      <c r="E6351" s="75">
        <v>1.1459999999999999</v>
      </c>
      <c r="F6351" s="75">
        <v>0.35199999999999998</v>
      </c>
      <c r="G6351" s="75">
        <v>0.35399999999999998</v>
      </c>
      <c r="H6351" s="75">
        <v>-0.71399999999999997</v>
      </c>
      <c r="I6351" s="75">
        <v>0.08</v>
      </c>
      <c r="J6351" s="75">
        <v>-0.18099999999999999</v>
      </c>
      <c r="K6351" s="75">
        <v>0.78700000000000003</v>
      </c>
      <c r="L6351" s="75">
        <v>0.70899999999999996</v>
      </c>
      <c r="M6351" s="75">
        <v>-0.40899999999999997</v>
      </c>
    </row>
    <row r="6352" spans="2:13" x14ac:dyDescent="0.3">
      <c r="B6352" s="75">
        <v>249</v>
      </c>
      <c r="C6352" s="75">
        <v>7</v>
      </c>
      <c r="D6352" s="75">
        <v>-2.9329999999999998</v>
      </c>
      <c r="E6352" s="75">
        <v>0.71699999999999997</v>
      </c>
      <c r="F6352" s="75">
        <v>0.82899999999999996</v>
      </c>
      <c r="G6352" s="75">
        <v>1.508</v>
      </c>
      <c r="H6352" s="75">
        <v>-0.51700000000000002</v>
      </c>
      <c r="I6352" s="75">
        <v>6.9000000000000006E-2</v>
      </c>
      <c r="J6352" s="75">
        <v>-1.163</v>
      </c>
      <c r="K6352" s="75">
        <v>2.1000000000000001E-2</v>
      </c>
      <c r="L6352" s="75">
        <v>0.86599999999999999</v>
      </c>
      <c r="M6352" s="75">
        <v>1.0660000000000001</v>
      </c>
    </row>
    <row r="6353" spans="2:13" x14ac:dyDescent="0.3">
      <c r="B6353" s="75">
        <v>250</v>
      </c>
      <c r="C6353" s="75">
        <v>8</v>
      </c>
      <c r="D6353" s="75">
        <v>-3.53</v>
      </c>
      <c r="E6353" s="75">
        <v>1.268</v>
      </c>
      <c r="F6353" s="75">
        <v>0.90300000000000002</v>
      </c>
      <c r="G6353" s="75">
        <v>1.887</v>
      </c>
      <c r="H6353" s="75">
        <v>-1.2789999999999999</v>
      </c>
      <c r="I6353" s="75">
        <v>8.0000000000000002E-3</v>
      </c>
      <c r="J6353" s="75">
        <v>-1.4410000000000001</v>
      </c>
      <c r="K6353" s="75">
        <v>0.65700000000000003</v>
      </c>
      <c r="L6353" s="75">
        <v>0.873</v>
      </c>
      <c r="M6353" s="75">
        <v>1.042</v>
      </c>
    </row>
    <row r="6354" spans="2:13" x14ac:dyDescent="0.3">
      <c r="B6354" s="75">
        <v>251</v>
      </c>
      <c r="C6354" s="75">
        <v>9</v>
      </c>
      <c r="D6354" s="75">
        <v>-3.145</v>
      </c>
      <c r="E6354" s="75">
        <v>0.86299999999999999</v>
      </c>
      <c r="F6354" s="75">
        <v>0.41599999999999998</v>
      </c>
      <c r="G6354" s="75">
        <v>0.69899999999999995</v>
      </c>
      <c r="H6354" s="75">
        <v>-1.3779999999999999</v>
      </c>
      <c r="I6354" s="75">
        <v>0.89200000000000002</v>
      </c>
      <c r="J6354" s="75">
        <v>0.02</v>
      </c>
      <c r="K6354" s="75">
        <v>0.89</v>
      </c>
      <c r="L6354" s="75">
        <v>0.221</v>
      </c>
      <c r="M6354" s="75">
        <v>0.83399999999999996</v>
      </c>
    </row>
    <row r="6355" spans="2:13" x14ac:dyDescent="0.3">
      <c r="B6355" s="75">
        <v>252</v>
      </c>
      <c r="C6355" s="75">
        <v>10</v>
      </c>
      <c r="D6355" s="75">
        <v>-4.3940000000000001</v>
      </c>
      <c r="E6355" s="75">
        <v>1.1619999999999999</v>
      </c>
      <c r="F6355" s="75">
        <v>0.157</v>
      </c>
      <c r="G6355" s="75">
        <v>0.60799999999999998</v>
      </c>
      <c r="H6355" s="75">
        <v>-0.40899999999999997</v>
      </c>
      <c r="I6355" s="75">
        <v>1.3520000000000001</v>
      </c>
      <c r="J6355" s="75">
        <v>-0.24299999999999999</v>
      </c>
      <c r="K6355" s="75">
        <v>0.75800000000000001</v>
      </c>
      <c r="L6355" s="75">
        <v>0.44700000000000001</v>
      </c>
      <c r="M6355" s="75">
        <v>9.6000000000000002E-2</v>
      </c>
    </row>
    <row r="6356" spans="2:13" x14ac:dyDescent="0.3">
      <c r="B6356" s="75">
        <v>253</v>
      </c>
      <c r="C6356" s="75">
        <v>11</v>
      </c>
      <c r="D6356" s="75">
        <v>-2.7040000000000002</v>
      </c>
      <c r="E6356" s="75">
        <v>0.91700000000000004</v>
      </c>
      <c r="F6356" s="75">
        <v>0.26700000000000002</v>
      </c>
      <c r="G6356" s="75">
        <v>0.314</v>
      </c>
      <c r="H6356" s="75">
        <v>-0.75600000000000001</v>
      </c>
      <c r="I6356" s="75">
        <v>0.81799999999999995</v>
      </c>
      <c r="J6356" s="75">
        <v>-0.114</v>
      </c>
      <c r="K6356" s="75">
        <v>0.67300000000000004</v>
      </c>
      <c r="L6356" s="75">
        <v>0.26100000000000001</v>
      </c>
      <c r="M6356" s="75">
        <v>5.6000000000000001E-2</v>
      </c>
    </row>
    <row r="6357" spans="2:13" x14ac:dyDescent="0.3">
      <c r="B6357" s="75">
        <v>254</v>
      </c>
      <c r="C6357" s="75">
        <v>1</v>
      </c>
      <c r="D6357" s="75">
        <v>-2.0579999999999998</v>
      </c>
      <c r="E6357" s="75">
        <v>-0.61</v>
      </c>
      <c r="F6357" s="75">
        <v>-1.4970000000000001</v>
      </c>
      <c r="G6357" s="75">
        <v>0.69599999999999995</v>
      </c>
      <c r="H6357" s="75">
        <v>7.1999999999999995E-2</v>
      </c>
      <c r="I6357" s="75">
        <v>1.802</v>
      </c>
      <c r="J6357" s="75">
        <v>0.626</v>
      </c>
      <c r="K6357" s="75">
        <v>1.3029999999999999</v>
      </c>
      <c r="L6357" s="75">
        <v>-0.192</v>
      </c>
      <c r="M6357" s="75">
        <v>-0.53800000000000003</v>
      </c>
    </row>
    <row r="6358" spans="2:13" x14ac:dyDescent="0.3">
      <c r="B6358" s="75">
        <v>255</v>
      </c>
      <c r="C6358" s="75">
        <v>2</v>
      </c>
      <c r="D6358" s="75">
        <v>-1.5369999999999999</v>
      </c>
      <c r="E6358" s="75">
        <v>4.2999999999999997E-2</v>
      </c>
      <c r="F6358" s="75">
        <v>-1.125</v>
      </c>
      <c r="G6358" s="75">
        <v>-0.21299999999999999</v>
      </c>
      <c r="H6358" s="75">
        <v>-0.378</v>
      </c>
      <c r="I6358" s="75">
        <v>1.2649999999999999</v>
      </c>
      <c r="J6358" s="75">
        <v>0.33</v>
      </c>
      <c r="K6358" s="75">
        <v>0.87</v>
      </c>
      <c r="L6358" s="75">
        <v>0.29299999999999998</v>
      </c>
      <c r="M6358" s="75">
        <v>-0.39300000000000002</v>
      </c>
    </row>
    <row r="6359" spans="2:13" x14ac:dyDescent="0.3">
      <c r="B6359" s="75">
        <v>256</v>
      </c>
      <c r="C6359" s="75">
        <v>3</v>
      </c>
      <c r="D6359" s="75">
        <v>-1.9330000000000001</v>
      </c>
      <c r="E6359" s="75">
        <v>0.72799999999999998</v>
      </c>
      <c r="F6359" s="75">
        <v>-1.0149999999999999</v>
      </c>
      <c r="G6359" s="75">
        <v>0.27</v>
      </c>
      <c r="H6359" s="75">
        <v>0.19900000000000001</v>
      </c>
      <c r="I6359" s="75">
        <v>0.78</v>
      </c>
      <c r="J6359" s="75">
        <v>0.192</v>
      </c>
      <c r="K6359" s="75">
        <v>0.70599999999999996</v>
      </c>
      <c r="L6359" s="75">
        <v>-0.44600000000000001</v>
      </c>
      <c r="M6359" s="75">
        <v>-0.59499999999999997</v>
      </c>
    </row>
    <row r="6360" spans="2:13" x14ac:dyDescent="0.3">
      <c r="B6360" s="75">
        <v>257</v>
      </c>
      <c r="C6360" s="75">
        <v>4</v>
      </c>
      <c r="D6360" s="75">
        <v>-2.0760000000000001</v>
      </c>
      <c r="E6360" s="75">
        <v>1.413</v>
      </c>
      <c r="F6360" s="75">
        <v>-0.58399999999999996</v>
      </c>
      <c r="G6360" s="75">
        <v>0.19</v>
      </c>
      <c r="H6360" s="75">
        <v>-0.35</v>
      </c>
      <c r="I6360" s="75">
        <v>0.51800000000000002</v>
      </c>
      <c r="J6360" s="75">
        <v>-0.40600000000000003</v>
      </c>
      <c r="K6360" s="75">
        <v>0.313</v>
      </c>
      <c r="L6360" s="75">
        <v>2.7E-2</v>
      </c>
      <c r="M6360" s="75">
        <v>-0.72399999999999998</v>
      </c>
    </row>
    <row r="6361" spans="2:13" x14ac:dyDescent="0.3">
      <c r="B6361" s="75">
        <v>258</v>
      </c>
      <c r="C6361" s="75">
        <v>5</v>
      </c>
      <c r="D6361" s="75">
        <v>-2.5539999999999998</v>
      </c>
      <c r="E6361" s="75">
        <v>1.532</v>
      </c>
      <c r="F6361" s="75">
        <v>0.81200000000000006</v>
      </c>
      <c r="G6361" s="75">
        <v>0.36699999999999999</v>
      </c>
      <c r="H6361" s="75">
        <v>-1.208</v>
      </c>
      <c r="I6361" s="75">
        <v>-0.35199999999999998</v>
      </c>
      <c r="J6361" s="75">
        <v>-0.252</v>
      </c>
      <c r="K6361" s="75">
        <v>0.89400000000000002</v>
      </c>
      <c r="L6361" s="75">
        <v>0.05</v>
      </c>
      <c r="M6361" s="75">
        <v>8.4000000000000005E-2</v>
      </c>
    </row>
    <row r="6362" spans="2:13" x14ac:dyDescent="0.3">
      <c r="B6362" s="75">
        <v>259</v>
      </c>
      <c r="C6362" s="75">
        <v>6</v>
      </c>
      <c r="D6362" s="75">
        <v>-2.343</v>
      </c>
      <c r="E6362" s="75">
        <v>0.78800000000000003</v>
      </c>
      <c r="F6362" s="75">
        <v>0.373</v>
      </c>
      <c r="G6362" s="75">
        <v>0.49199999999999999</v>
      </c>
      <c r="H6362" s="75">
        <v>-0.66700000000000004</v>
      </c>
      <c r="I6362" s="75">
        <v>0.27900000000000003</v>
      </c>
      <c r="J6362" s="75">
        <v>-0.24</v>
      </c>
      <c r="K6362" s="75">
        <v>0.82699999999999996</v>
      </c>
      <c r="L6362" s="75">
        <v>0.58899999999999997</v>
      </c>
      <c r="M6362" s="75">
        <v>-0.26700000000000002</v>
      </c>
    </row>
    <row r="6363" spans="2:13" x14ac:dyDescent="0.3">
      <c r="B6363" s="75">
        <v>260</v>
      </c>
      <c r="C6363" s="75">
        <v>7</v>
      </c>
      <c r="D6363" s="75">
        <v>-2.8340000000000001</v>
      </c>
      <c r="E6363" s="75">
        <v>0.65400000000000003</v>
      </c>
      <c r="F6363" s="75">
        <v>0.73299999999999998</v>
      </c>
      <c r="G6363" s="75">
        <v>1.4339999999999999</v>
      </c>
      <c r="H6363" s="75">
        <v>-0.71599999999999997</v>
      </c>
      <c r="I6363" s="75">
        <v>-2.8000000000000001E-2</v>
      </c>
      <c r="J6363" s="75">
        <v>-0.84099999999999997</v>
      </c>
      <c r="K6363" s="75">
        <v>0.23899999999999999</v>
      </c>
      <c r="L6363" s="75">
        <v>0.92</v>
      </c>
      <c r="M6363" s="75">
        <v>0.88500000000000001</v>
      </c>
    </row>
    <row r="6364" spans="2:13" x14ac:dyDescent="0.3">
      <c r="B6364" s="75">
        <v>261</v>
      </c>
      <c r="C6364" s="75">
        <v>8</v>
      </c>
      <c r="D6364" s="75">
        <v>-3.4820000000000002</v>
      </c>
      <c r="E6364" s="75">
        <v>1.127</v>
      </c>
      <c r="F6364" s="75">
        <v>0.89900000000000002</v>
      </c>
      <c r="G6364" s="75">
        <v>1.9930000000000001</v>
      </c>
      <c r="H6364" s="75">
        <v>-1.385</v>
      </c>
      <c r="I6364" s="75">
        <v>-0.05</v>
      </c>
      <c r="J6364" s="75">
        <v>-1.2729999999999999</v>
      </c>
      <c r="K6364" s="75">
        <v>0.64700000000000002</v>
      </c>
      <c r="L6364" s="75">
        <v>0.84399999999999997</v>
      </c>
      <c r="M6364" s="75">
        <v>1.044</v>
      </c>
    </row>
    <row r="6365" spans="2:13" x14ac:dyDescent="0.3">
      <c r="B6365" s="75">
        <v>262</v>
      </c>
      <c r="C6365" s="75">
        <v>9</v>
      </c>
      <c r="D6365" s="75">
        <v>-3.246</v>
      </c>
      <c r="E6365" s="75">
        <v>0.71199999999999997</v>
      </c>
      <c r="F6365" s="75">
        <v>0.39</v>
      </c>
      <c r="G6365" s="75">
        <v>0.82</v>
      </c>
      <c r="H6365" s="75">
        <v>-1.3520000000000001</v>
      </c>
      <c r="I6365" s="75">
        <v>1.0740000000000001</v>
      </c>
      <c r="J6365" s="75">
        <v>0.19700000000000001</v>
      </c>
      <c r="K6365" s="75">
        <v>0.85699999999999998</v>
      </c>
      <c r="L6365" s="75">
        <v>-5.6000000000000001E-2</v>
      </c>
      <c r="M6365" s="75">
        <v>0.48499999999999999</v>
      </c>
    </row>
    <row r="6366" spans="2:13" x14ac:dyDescent="0.3">
      <c r="B6366" s="75">
        <v>263</v>
      </c>
      <c r="C6366" s="75">
        <v>10</v>
      </c>
      <c r="D6366" s="75">
        <v>-4.5209999999999999</v>
      </c>
      <c r="E6366" s="75">
        <v>1.43</v>
      </c>
      <c r="F6366" s="75">
        <v>0.16200000000000001</v>
      </c>
      <c r="G6366" s="75">
        <v>0.57999999999999996</v>
      </c>
      <c r="H6366" s="75">
        <v>-0.35099999999999998</v>
      </c>
      <c r="I6366" s="75">
        <v>1.339</v>
      </c>
      <c r="J6366" s="75">
        <v>-0.25900000000000001</v>
      </c>
      <c r="K6366" s="75">
        <v>0.81</v>
      </c>
      <c r="L6366" s="75">
        <v>0.43099999999999999</v>
      </c>
      <c r="M6366" s="75">
        <v>-0.10199999999999999</v>
      </c>
    </row>
    <row r="6367" spans="2:13" x14ac:dyDescent="0.3">
      <c r="B6367" s="75">
        <v>264</v>
      </c>
      <c r="C6367" s="75">
        <v>11</v>
      </c>
      <c r="D6367" s="75">
        <v>-2.8039999999999998</v>
      </c>
      <c r="E6367" s="75">
        <v>1.0209999999999999</v>
      </c>
      <c r="F6367" s="75">
        <v>0.254</v>
      </c>
      <c r="G6367" s="75">
        <v>0.33100000000000002</v>
      </c>
      <c r="H6367" s="75">
        <v>-0.65400000000000003</v>
      </c>
      <c r="I6367" s="75">
        <v>0.85399999999999998</v>
      </c>
      <c r="J6367" s="75">
        <v>-8.5000000000000006E-2</v>
      </c>
      <c r="K6367" s="75">
        <v>0.67800000000000005</v>
      </c>
      <c r="L6367" s="75">
        <v>0.25900000000000001</v>
      </c>
      <c r="M6367" s="75">
        <v>-3.1E-2</v>
      </c>
    </row>
    <row r="6368" spans="2:13" x14ac:dyDescent="0.3">
      <c r="B6368" s="75">
        <v>265</v>
      </c>
      <c r="C6368" s="75">
        <v>1</v>
      </c>
      <c r="D6368" s="75">
        <v>-3.0339999999999998</v>
      </c>
      <c r="E6368" s="75">
        <v>-1.274</v>
      </c>
      <c r="F6368" s="75">
        <v>0.26300000000000001</v>
      </c>
      <c r="G6368" s="75">
        <v>1.5209999999999999</v>
      </c>
      <c r="H6368" s="75">
        <v>0.66</v>
      </c>
      <c r="I6368" s="75">
        <v>1.6220000000000001</v>
      </c>
      <c r="J6368" s="75">
        <v>-0.36099999999999999</v>
      </c>
      <c r="K6368" s="75">
        <v>-0.46800000000000003</v>
      </c>
      <c r="L6368" s="75">
        <v>-0.74</v>
      </c>
      <c r="M6368" s="75">
        <v>0.51700000000000002</v>
      </c>
    </row>
    <row r="6369" spans="2:13" x14ac:dyDescent="0.3">
      <c r="B6369" s="75">
        <v>266</v>
      </c>
      <c r="C6369" s="75">
        <v>2</v>
      </c>
      <c r="D6369" s="75">
        <v>-3.1179999999999999</v>
      </c>
      <c r="E6369" s="75">
        <v>0.35599999999999998</v>
      </c>
      <c r="F6369" s="75">
        <v>0.377</v>
      </c>
      <c r="G6369" s="75">
        <v>1.4470000000000001</v>
      </c>
      <c r="H6369" s="75">
        <v>0.86799999999999999</v>
      </c>
      <c r="I6369" s="75">
        <v>0.40699999999999997</v>
      </c>
      <c r="J6369" s="75">
        <v>-0.91500000000000004</v>
      </c>
      <c r="K6369" s="75">
        <v>-0.54600000000000004</v>
      </c>
      <c r="L6369" s="75">
        <v>-0.63700000000000001</v>
      </c>
      <c r="M6369" s="75">
        <v>0.16900000000000001</v>
      </c>
    </row>
    <row r="6370" spans="2:13" x14ac:dyDescent="0.3">
      <c r="B6370" s="75">
        <v>267</v>
      </c>
      <c r="C6370" s="75">
        <v>3</v>
      </c>
      <c r="D6370" s="75">
        <v>-2.6110000000000002</v>
      </c>
      <c r="E6370" s="75">
        <v>0.434</v>
      </c>
      <c r="F6370" s="75">
        <v>0.23100000000000001</v>
      </c>
      <c r="G6370" s="75">
        <v>1.343</v>
      </c>
      <c r="H6370" s="75">
        <v>0.32300000000000001</v>
      </c>
      <c r="I6370" s="75">
        <v>-0.378</v>
      </c>
      <c r="J6370" s="75">
        <v>-0.61799999999999999</v>
      </c>
      <c r="K6370" s="75">
        <v>-0.219</v>
      </c>
      <c r="L6370" s="75">
        <v>-0.28499999999999998</v>
      </c>
      <c r="M6370" s="75">
        <v>0.34699999999999998</v>
      </c>
    </row>
    <row r="6371" spans="2:13" x14ac:dyDescent="0.3">
      <c r="B6371" s="75">
        <v>268</v>
      </c>
      <c r="C6371" s="75">
        <v>4</v>
      </c>
      <c r="D6371" s="75">
        <v>-1.5660000000000001</v>
      </c>
      <c r="E6371" s="75">
        <v>0.93</v>
      </c>
      <c r="F6371" s="75">
        <v>-0.18099999999999999</v>
      </c>
      <c r="G6371" s="75">
        <v>-0.155</v>
      </c>
      <c r="H6371" s="75">
        <v>-0.16400000000000001</v>
      </c>
      <c r="I6371" s="75">
        <v>-0.27700000000000002</v>
      </c>
      <c r="J6371" s="75">
        <v>0.14399999999999999</v>
      </c>
      <c r="K6371" s="75">
        <v>-4.7E-2</v>
      </c>
      <c r="L6371" s="75">
        <v>-0.69399999999999995</v>
      </c>
      <c r="M6371" s="75">
        <v>0.28199999999999997</v>
      </c>
    </row>
    <row r="6372" spans="2:13" x14ac:dyDescent="0.3">
      <c r="B6372" s="75">
        <v>269</v>
      </c>
      <c r="C6372" s="75">
        <v>5</v>
      </c>
      <c r="D6372" s="75">
        <v>-2.758</v>
      </c>
      <c r="E6372" s="75">
        <v>2.0670000000000002</v>
      </c>
      <c r="F6372" s="75">
        <v>-0.31</v>
      </c>
      <c r="G6372" s="75">
        <v>-0.54300000000000004</v>
      </c>
      <c r="H6372" s="75">
        <v>-0.68700000000000006</v>
      </c>
      <c r="I6372" s="75">
        <v>9.0999999999999998E-2</v>
      </c>
      <c r="J6372" s="75">
        <v>0.88100000000000001</v>
      </c>
      <c r="K6372" s="75">
        <v>0.17199999999999999</v>
      </c>
      <c r="L6372" s="75">
        <v>-0.45400000000000001</v>
      </c>
      <c r="M6372" s="75">
        <v>-9.2999999999999999E-2</v>
      </c>
    </row>
    <row r="6373" spans="2:13" x14ac:dyDescent="0.3">
      <c r="B6373" s="75">
        <v>270</v>
      </c>
      <c r="C6373" s="75">
        <v>6</v>
      </c>
      <c r="D6373" s="75">
        <v>-2.4969999999999999</v>
      </c>
      <c r="E6373" s="75">
        <v>1.607</v>
      </c>
      <c r="F6373" s="75">
        <v>-0.621</v>
      </c>
      <c r="G6373" s="75">
        <v>-0.44600000000000001</v>
      </c>
      <c r="H6373" s="75">
        <v>-0.22600000000000001</v>
      </c>
      <c r="I6373" s="75">
        <v>-0.152</v>
      </c>
      <c r="J6373" s="75">
        <v>1.1599999999999999</v>
      </c>
      <c r="K6373" s="75">
        <v>0.122</v>
      </c>
      <c r="L6373" s="75">
        <v>-0.80900000000000005</v>
      </c>
      <c r="M6373" s="75">
        <v>0.495</v>
      </c>
    </row>
    <row r="6374" spans="2:13" x14ac:dyDescent="0.3">
      <c r="B6374" s="75">
        <v>271</v>
      </c>
      <c r="C6374" s="75">
        <v>7</v>
      </c>
      <c r="D6374" s="75">
        <v>-3.5329999999999999</v>
      </c>
      <c r="E6374" s="75">
        <v>2.319</v>
      </c>
      <c r="F6374" s="75">
        <v>1.085</v>
      </c>
      <c r="G6374" s="75">
        <v>0.247</v>
      </c>
      <c r="H6374" s="75">
        <v>-1.0529999999999999</v>
      </c>
      <c r="I6374" s="75">
        <v>-0.42899999999999999</v>
      </c>
      <c r="J6374" s="75">
        <v>-2.5999999999999999E-2</v>
      </c>
      <c r="K6374" s="75">
        <v>1.3049999999999999</v>
      </c>
      <c r="L6374" s="75">
        <v>-0.24299999999999999</v>
      </c>
      <c r="M6374" s="75">
        <v>-0.67100000000000004</v>
      </c>
    </row>
    <row r="6375" spans="2:13" x14ac:dyDescent="0.3">
      <c r="B6375" s="75">
        <v>272</v>
      </c>
      <c r="C6375" s="75">
        <v>8</v>
      </c>
      <c r="D6375" s="75">
        <v>-3.8929999999999998</v>
      </c>
      <c r="E6375" s="75">
        <v>3.69</v>
      </c>
      <c r="F6375" s="75">
        <v>7.9000000000000001E-2</v>
      </c>
      <c r="G6375" s="75">
        <v>-0.151</v>
      </c>
      <c r="H6375" s="75">
        <v>-1.093</v>
      </c>
      <c r="I6375" s="75">
        <v>-0.51800000000000002</v>
      </c>
      <c r="J6375" s="75">
        <v>0.19800000000000001</v>
      </c>
      <c r="K6375" s="75">
        <v>1.583</v>
      </c>
      <c r="L6375" s="75">
        <v>-0.25700000000000001</v>
      </c>
      <c r="M6375" s="75">
        <v>-0.16900000000000001</v>
      </c>
    </row>
    <row r="6376" spans="2:13" x14ac:dyDescent="0.3">
      <c r="B6376" s="75">
        <v>273</v>
      </c>
      <c r="C6376" s="75">
        <v>9</v>
      </c>
      <c r="D6376" s="75">
        <v>-4.0789999999999997</v>
      </c>
      <c r="E6376" s="75">
        <v>2.6629999999999998</v>
      </c>
      <c r="F6376" s="75">
        <v>-4.8000000000000001E-2</v>
      </c>
      <c r="G6376" s="75">
        <v>-0.315</v>
      </c>
      <c r="H6376" s="75">
        <v>0.23400000000000001</v>
      </c>
      <c r="I6376" s="75">
        <v>0.86099999999999999</v>
      </c>
      <c r="J6376" s="75">
        <v>0.33500000000000002</v>
      </c>
      <c r="K6376" s="75">
        <v>0.435</v>
      </c>
      <c r="L6376" s="75">
        <v>-0.54600000000000004</v>
      </c>
      <c r="M6376" s="75">
        <v>-0.92800000000000005</v>
      </c>
    </row>
    <row r="6377" spans="2:13" x14ac:dyDescent="0.3">
      <c r="B6377" s="75">
        <v>274</v>
      </c>
      <c r="C6377" s="75">
        <v>10</v>
      </c>
      <c r="D6377" s="75">
        <v>-4.16</v>
      </c>
      <c r="E6377" s="75">
        <v>2.8140000000000001</v>
      </c>
      <c r="F6377" s="75">
        <v>0.55700000000000005</v>
      </c>
      <c r="G6377" s="75">
        <v>0.60399999999999998</v>
      </c>
      <c r="H6377" s="75">
        <v>0.58399999999999996</v>
      </c>
      <c r="I6377" s="75">
        <v>0.47699999999999998</v>
      </c>
      <c r="J6377" s="75">
        <v>-0.27200000000000002</v>
      </c>
      <c r="K6377" s="75">
        <v>0.78400000000000003</v>
      </c>
      <c r="L6377" s="75">
        <v>-0.999</v>
      </c>
      <c r="M6377" s="75">
        <v>-0.78100000000000003</v>
      </c>
    </row>
    <row r="6378" spans="2:13" x14ac:dyDescent="0.3">
      <c r="B6378" s="75">
        <v>275</v>
      </c>
      <c r="C6378" s="75">
        <v>11</v>
      </c>
      <c r="D6378" s="75">
        <v>-2.91</v>
      </c>
      <c r="E6378" s="75">
        <v>0.91800000000000004</v>
      </c>
      <c r="F6378" s="75">
        <v>-0.13800000000000001</v>
      </c>
      <c r="G6378" s="75">
        <v>-0.38200000000000001</v>
      </c>
      <c r="H6378" s="75">
        <v>0.115</v>
      </c>
      <c r="I6378" s="75">
        <v>0.28999999999999998</v>
      </c>
      <c r="J6378" s="75">
        <v>0.41799999999999998</v>
      </c>
      <c r="K6378" s="75">
        <v>0.75700000000000001</v>
      </c>
      <c r="L6378" s="75">
        <v>-0.89800000000000002</v>
      </c>
      <c r="M6378" s="75">
        <v>-0.189</v>
      </c>
    </row>
    <row r="6379" spans="2:13" x14ac:dyDescent="0.3">
      <c r="B6379" s="75">
        <v>276</v>
      </c>
      <c r="C6379" s="75">
        <v>1</v>
      </c>
      <c r="D6379" s="75">
        <v>-3.1619999999999999</v>
      </c>
      <c r="E6379" s="75">
        <v>-1.137</v>
      </c>
      <c r="F6379" s="75">
        <v>0.3</v>
      </c>
      <c r="G6379" s="75">
        <v>1.44</v>
      </c>
      <c r="H6379" s="75">
        <v>0.68799999999999994</v>
      </c>
      <c r="I6379" s="75">
        <v>1.645</v>
      </c>
      <c r="J6379" s="75">
        <v>-0.44700000000000001</v>
      </c>
      <c r="K6379" s="75">
        <v>-0.51800000000000002</v>
      </c>
      <c r="L6379" s="75">
        <v>-0.52</v>
      </c>
      <c r="M6379" s="75">
        <v>0.64100000000000001</v>
      </c>
    </row>
    <row r="6380" spans="2:13" x14ac:dyDescent="0.3">
      <c r="B6380" s="75">
        <v>277</v>
      </c>
      <c r="C6380" s="75">
        <v>2</v>
      </c>
      <c r="D6380" s="75">
        <v>-3.2240000000000002</v>
      </c>
      <c r="E6380" s="75">
        <v>0.48699999999999999</v>
      </c>
      <c r="F6380" s="75">
        <v>0.82199999999999995</v>
      </c>
      <c r="G6380" s="75">
        <v>1.3240000000000001</v>
      </c>
      <c r="H6380" s="75">
        <v>0.753</v>
      </c>
      <c r="I6380" s="75">
        <v>0.35199999999999998</v>
      </c>
      <c r="J6380" s="75">
        <v>-0.97599999999999998</v>
      </c>
      <c r="K6380" s="75">
        <v>-0.56200000000000006</v>
      </c>
      <c r="L6380" s="75">
        <v>-0.48899999999999999</v>
      </c>
      <c r="M6380" s="75">
        <v>0.17199999999999999</v>
      </c>
    </row>
    <row r="6381" spans="2:13" x14ac:dyDescent="0.3">
      <c r="B6381" s="75">
        <v>278</v>
      </c>
      <c r="C6381" s="75">
        <v>3</v>
      </c>
      <c r="D6381" s="75">
        <v>-2.681</v>
      </c>
      <c r="E6381" s="75">
        <v>0.53100000000000003</v>
      </c>
      <c r="F6381" s="75">
        <v>0.252</v>
      </c>
      <c r="G6381" s="75">
        <v>1.2390000000000001</v>
      </c>
      <c r="H6381" s="75">
        <v>0.46899999999999997</v>
      </c>
      <c r="I6381" s="75">
        <v>-0.33900000000000002</v>
      </c>
      <c r="J6381" s="75">
        <v>-0.65200000000000002</v>
      </c>
      <c r="K6381" s="75">
        <v>-0.41699999999999998</v>
      </c>
      <c r="L6381" s="75">
        <v>-0.246</v>
      </c>
      <c r="M6381" s="75">
        <v>0.41199999999999998</v>
      </c>
    </row>
    <row r="6382" spans="2:13" x14ac:dyDescent="0.3">
      <c r="B6382" s="75">
        <v>279</v>
      </c>
      <c r="C6382" s="75">
        <v>4</v>
      </c>
      <c r="D6382" s="75">
        <v>-1.577</v>
      </c>
      <c r="E6382" s="75">
        <v>0.90700000000000003</v>
      </c>
      <c r="F6382" s="75">
        <v>-0.29099999999999998</v>
      </c>
      <c r="G6382" s="75">
        <v>7.0000000000000001E-3</v>
      </c>
      <c r="H6382" s="75">
        <v>-0.25600000000000001</v>
      </c>
      <c r="I6382" s="75">
        <v>-0.23300000000000001</v>
      </c>
      <c r="J6382" s="75">
        <v>0.187</v>
      </c>
      <c r="K6382" s="75">
        <v>-5.1999999999999998E-2</v>
      </c>
      <c r="L6382" s="75">
        <v>-0.627</v>
      </c>
      <c r="M6382" s="75">
        <v>0.23799999999999999</v>
      </c>
    </row>
    <row r="6383" spans="2:13" x14ac:dyDescent="0.3">
      <c r="B6383" s="75">
        <v>280</v>
      </c>
      <c r="C6383" s="75">
        <v>5</v>
      </c>
      <c r="D6383" s="75">
        <v>-2.8610000000000002</v>
      </c>
      <c r="E6383" s="75">
        <v>2.0910000000000002</v>
      </c>
      <c r="F6383" s="75">
        <v>-0.41099999999999998</v>
      </c>
      <c r="G6383" s="75">
        <v>-0.438</v>
      </c>
      <c r="H6383" s="75">
        <v>-0.64300000000000002</v>
      </c>
      <c r="I6383" s="75">
        <v>0.317</v>
      </c>
      <c r="J6383" s="75">
        <v>0.81699999999999995</v>
      </c>
      <c r="K6383" s="75">
        <v>0.104</v>
      </c>
      <c r="L6383" s="75">
        <v>-0.48099999999999998</v>
      </c>
      <c r="M6383" s="75">
        <v>-0.252</v>
      </c>
    </row>
    <row r="6384" spans="2:13" x14ac:dyDescent="0.3">
      <c r="B6384" s="75">
        <v>281</v>
      </c>
      <c r="C6384" s="75">
        <v>6</v>
      </c>
      <c r="D6384" s="75">
        <v>-2.4449999999999998</v>
      </c>
      <c r="E6384" s="75">
        <v>1.5029999999999999</v>
      </c>
      <c r="F6384" s="75">
        <v>-0.67700000000000005</v>
      </c>
      <c r="G6384" s="75">
        <v>-0.46</v>
      </c>
      <c r="H6384" s="75">
        <v>-0.14000000000000001</v>
      </c>
      <c r="I6384" s="75">
        <v>-2E-3</v>
      </c>
      <c r="J6384" s="75">
        <v>1.014</v>
      </c>
      <c r="K6384" s="75">
        <v>6.0999999999999999E-2</v>
      </c>
      <c r="L6384" s="75">
        <v>-0.59899999999999998</v>
      </c>
      <c r="M6384" s="75">
        <v>0.17499999999999999</v>
      </c>
    </row>
    <row r="6385" spans="2:13" x14ac:dyDescent="0.3">
      <c r="B6385" s="75">
        <v>282</v>
      </c>
      <c r="C6385" s="75">
        <v>7</v>
      </c>
      <c r="D6385" s="75">
        <v>-3.4060000000000001</v>
      </c>
      <c r="E6385" s="75">
        <v>2.403</v>
      </c>
      <c r="F6385" s="75">
        <v>1.0249999999999999</v>
      </c>
      <c r="G6385" s="75">
        <v>0.108</v>
      </c>
      <c r="H6385" s="75">
        <v>-1.1000000000000001</v>
      </c>
      <c r="I6385" s="75">
        <v>-0.316</v>
      </c>
      <c r="J6385" s="75">
        <v>9.9000000000000005E-2</v>
      </c>
      <c r="K6385" s="75">
        <v>1.5409999999999999</v>
      </c>
      <c r="L6385" s="75">
        <v>-0.30399999999999999</v>
      </c>
      <c r="M6385" s="75">
        <v>-0.67100000000000004</v>
      </c>
    </row>
    <row r="6386" spans="2:13" x14ac:dyDescent="0.3">
      <c r="B6386" s="75">
        <v>283</v>
      </c>
      <c r="C6386" s="75">
        <v>8</v>
      </c>
      <c r="D6386" s="75">
        <v>-3.9580000000000002</v>
      </c>
      <c r="E6386" s="75">
        <v>3.9220000000000002</v>
      </c>
      <c r="F6386" s="75">
        <v>0.15</v>
      </c>
      <c r="G6386" s="75">
        <v>-0.26500000000000001</v>
      </c>
      <c r="H6386" s="75">
        <v>-1.2010000000000001</v>
      </c>
      <c r="I6386" s="75">
        <v>-0.249</v>
      </c>
      <c r="J6386" s="75">
        <v>0.20200000000000001</v>
      </c>
      <c r="K6386" s="75">
        <v>1.163</v>
      </c>
      <c r="L6386" s="75">
        <v>-4.9000000000000002E-2</v>
      </c>
      <c r="M6386" s="75">
        <v>-3.9E-2</v>
      </c>
    </row>
    <row r="6387" spans="2:13" x14ac:dyDescent="0.3">
      <c r="B6387" s="75">
        <v>284</v>
      </c>
      <c r="C6387" s="75">
        <v>9</v>
      </c>
      <c r="D6387" s="75">
        <v>-4.0709999999999997</v>
      </c>
      <c r="E6387" s="75">
        <v>2.754</v>
      </c>
      <c r="F6387" s="75">
        <v>-0.23200000000000001</v>
      </c>
      <c r="G6387" s="75">
        <v>-0.26200000000000001</v>
      </c>
      <c r="H6387" s="75">
        <v>0.35599999999999998</v>
      </c>
      <c r="I6387" s="75">
        <v>0.69399999999999995</v>
      </c>
      <c r="J6387" s="75">
        <v>0.38100000000000001</v>
      </c>
      <c r="K6387" s="75">
        <v>0.5</v>
      </c>
      <c r="L6387" s="75">
        <v>-0.72099999999999997</v>
      </c>
      <c r="M6387" s="75">
        <v>-0.85899999999999999</v>
      </c>
    </row>
    <row r="6388" spans="2:13" x14ac:dyDescent="0.3">
      <c r="B6388" s="75">
        <v>285</v>
      </c>
      <c r="C6388" s="75">
        <v>10</v>
      </c>
      <c r="D6388" s="75">
        <v>-4.1879999999999997</v>
      </c>
      <c r="E6388" s="75">
        <v>2.637</v>
      </c>
      <c r="F6388" s="75">
        <v>0.502</v>
      </c>
      <c r="G6388" s="75">
        <v>0.55200000000000005</v>
      </c>
      <c r="H6388" s="75">
        <v>0.73499999999999999</v>
      </c>
      <c r="I6388" s="75">
        <v>0.39500000000000002</v>
      </c>
      <c r="J6388" s="75">
        <v>-2.5999999999999999E-2</v>
      </c>
      <c r="K6388" s="75">
        <v>0.80300000000000005</v>
      </c>
      <c r="L6388" s="75">
        <v>-0.874</v>
      </c>
      <c r="M6388" s="75">
        <v>-0.91300000000000003</v>
      </c>
    </row>
    <row r="6389" spans="2:13" x14ac:dyDescent="0.3">
      <c r="B6389" s="75">
        <v>286</v>
      </c>
      <c r="C6389" s="75">
        <v>11</v>
      </c>
      <c r="D6389" s="75">
        <v>-2.923</v>
      </c>
      <c r="E6389" s="75">
        <v>0.91900000000000004</v>
      </c>
      <c r="F6389" s="75">
        <v>-0.23100000000000001</v>
      </c>
      <c r="G6389" s="75">
        <v>-0.307</v>
      </c>
      <c r="H6389" s="75">
        <v>7.4999999999999997E-2</v>
      </c>
      <c r="I6389" s="75">
        <v>0.26500000000000001</v>
      </c>
      <c r="J6389" s="75">
        <v>0.40300000000000002</v>
      </c>
      <c r="K6389" s="75">
        <v>0.69099999999999995</v>
      </c>
      <c r="L6389" s="75">
        <v>-1.012</v>
      </c>
      <c r="M6389" s="75">
        <v>-0.157</v>
      </c>
    </row>
    <row r="6390" spans="2:13" x14ac:dyDescent="0.3">
      <c r="B6390" s="75">
        <v>287</v>
      </c>
      <c r="C6390" s="75">
        <v>1</v>
      </c>
      <c r="D6390" s="75">
        <v>-3.39</v>
      </c>
      <c r="E6390" s="75">
        <v>-0.95599999999999996</v>
      </c>
      <c r="F6390" s="75">
        <v>0.47599999999999998</v>
      </c>
      <c r="G6390" s="75">
        <v>1.5469999999999999</v>
      </c>
      <c r="H6390" s="75">
        <v>0.65800000000000003</v>
      </c>
      <c r="I6390" s="75">
        <v>1.504</v>
      </c>
      <c r="J6390" s="75">
        <v>-0.65</v>
      </c>
      <c r="K6390" s="75">
        <v>-0.60399999999999998</v>
      </c>
      <c r="L6390" s="75">
        <v>-0.29499999999999998</v>
      </c>
      <c r="M6390" s="75">
        <v>0.61599999999999999</v>
      </c>
    </row>
    <row r="6391" spans="2:13" x14ac:dyDescent="0.3">
      <c r="B6391" s="75">
        <v>288</v>
      </c>
      <c r="C6391" s="75">
        <v>2</v>
      </c>
      <c r="D6391" s="75">
        <v>-3.1280000000000001</v>
      </c>
      <c r="E6391" s="75">
        <v>0.28000000000000003</v>
      </c>
      <c r="F6391" s="75">
        <v>0.95499999999999996</v>
      </c>
      <c r="G6391" s="75">
        <v>1.264</v>
      </c>
      <c r="H6391" s="75">
        <v>0.753</v>
      </c>
      <c r="I6391" s="75">
        <v>0.437</v>
      </c>
      <c r="J6391" s="75">
        <v>-0.84099999999999997</v>
      </c>
      <c r="K6391" s="75">
        <v>-0.51700000000000002</v>
      </c>
      <c r="L6391" s="75">
        <v>-0.47299999999999998</v>
      </c>
      <c r="M6391" s="75">
        <v>0</v>
      </c>
    </row>
    <row r="6392" spans="2:13" x14ac:dyDescent="0.3">
      <c r="B6392" s="75">
        <v>289</v>
      </c>
      <c r="C6392" s="75">
        <v>3</v>
      </c>
      <c r="D6392" s="75">
        <v>-2.6890000000000001</v>
      </c>
      <c r="E6392" s="75">
        <v>0.52800000000000002</v>
      </c>
      <c r="F6392" s="75">
        <v>0.157</v>
      </c>
      <c r="G6392" s="75">
        <v>1.5009999999999999</v>
      </c>
      <c r="H6392" s="75">
        <v>0.34899999999999998</v>
      </c>
      <c r="I6392" s="75">
        <v>-0.41199999999999998</v>
      </c>
      <c r="J6392" s="75">
        <v>-0.49</v>
      </c>
      <c r="K6392" s="75">
        <v>-0.51200000000000001</v>
      </c>
      <c r="L6392" s="75">
        <v>-0.27700000000000002</v>
      </c>
      <c r="M6392" s="75">
        <v>0.42199999999999999</v>
      </c>
    </row>
    <row r="6393" spans="2:13" x14ac:dyDescent="0.3">
      <c r="B6393" s="75">
        <v>290</v>
      </c>
      <c r="C6393" s="75">
        <v>4</v>
      </c>
      <c r="D6393" s="75">
        <v>-1.6930000000000001</v>
      </c>
      <c r="E6393" s="75">
        <v>0.80700000000000005</v>
      </c>
      <c r="F6393" s="75">
        <v>-3.7999999999999999E-2</v>
      </c>
      <c r="G6393" s="75">
        <v>-5.0999999999999997E-2</v>
      </c>
      <c r="H6393" s="75">
        <v>-0.17399999999999999</v>
      </c>
      <c r="I6393" s="75">
        <v>-0.372</v>
      </c>
      <c r="J6393" s="75">
        <v>0.11700000000000001</v>
      </c>
      <c r="K6393" s="75">
        <v>5.2999999999999999E-2</v>
      </c>
      <c r="L6393" s="75">
        <v>-0.61099999999999999</v>
      </c>
      <c r="M6393" s="75">
        <v>0.3</v>
      </c>
    </row>
    <row r="6394" spans="2:13" x14ac:dyDescent="0.3">
      <c r="B6394" s="75">
        <v>291</v>
      </c>
      <c r="C6394" s="75">
        <v>5</v>
      </c>
      <c r="D6394" s="75">
        <v>-2.927</v>
      </c>
      <c r="E6394" s="75">
        <v>2.202</v>
      </c>
      <c r="F6394" s="75">
        <v>-0.53200000000000003</v>
      </c>
      <c r="G6394" s="75">
        <v>-0.48599999999999999</v>
      </c>
      <c r="H6394" s="75">
        <v>-0.51900000000000002</v>
      </c>
      <c r="I6394" s="75">
        <v>0.58499999999999996</v>
      </c>
      <c r="J6394" s="75">
        <v>0.81299999999999994</v>
      </c>
      <c r="K6394" s="75">
        <v>-0.13300000000000001</v>
      </c>
      <c r="L6394" s="75">
        <v>-0.47499999999999998</v>
      </c>
      <c r="M6394" s="75">
        <v>-0.34899999999999998</v>
      </c>
    </row>
    <row r="6395" spans="2:13" x14ac:dyDescent="0.3">
      <c r="B6395" s="75">
        <v>292</v>
      </c>
      <c r="C6395" s="75">
        <v>6</v>
      </c>
      <c r="D6395" s="75">
        <v>-2.5550000000000002</v>
      </c>
      <c r="E6395" s="75">
        <v>1.421</v>
      </c>
      <c r="F6395" s="75">
        <v>-0.8</v>
      </c>
      <c r="G6395" s="75">
        <v>-0.23300000000000001</v>
      </c>
      <c r="H6395" s="75">
        <v>-7.8E-2</v>
      </c>
      <c r="I6395" s="75">
        <v>0.24399999999999999</v>
      </c>
      <c r="J6395" s="75">
        <v>0.77100000000000002</v>
      </c>
      <c r="K6395" s="75">
        <v>-0.112</v>
      </c>
      <c r="L6395" s="75">
        <v>-0.70699999999999996</v>
      </c>
      <c r="M6395" s="75">
        <v>0.16500000000000001</v>
      </c>
    </row>
    <row r="6396" spans="2:13" x14ac:dyDescent="0.3">
      <c r="B6396" s="75">
        <v>293</v>
      </c>
      <c r="C6396" s="75">
        <v>7</v>
      </c>
      <c r="D6396" s="75">
        <v>-3.4390000000000001</v>
      </c>
      <c r="E6396" s="75">
        <v>2.7109999999999999</v>
      </c>
      <c r="F6396" s="75">
        <v>1.0669999999999999</v>
      </c>
      <c r="G6396" s="75">
        <v>2.9000000000000001E-2</v>
      </c>
      <c r="H6396" s="75">
        <v>-1.1200000000000001</v>
      </c>
      <c r="I6396" s="75">
        <v>-0.21199999999999999</v>
      </c>
      <c r="J6396" s="75">
        <v>6.2E-2</v>
      </c>
      <c r="K6396" s="75">
        <v>1.44</v>
      </c>
      <c r="L6396" s="75">
        <v>-0.35299999999999998</v>
      </c>
      <c r="M6396" s="75">
        <v>-0.42</v>
      </c>
    </row>
    <row r="6397" spans="2:13" x14ac:dyDescent="0.3">
      <c r="B6397" s="75">
        <v>294</v>
      </c>
      <c r="C6397" s="75">
        <v>8</v>
      </c>
      <c r="D6397" s="75">
        <v>-4.0670000000000002</v>
      </c>
      <c r="E6397" s="75">
        <v>3.9079999999999999</v>
      </c>
      <c r="F6397" s="75">
        <v>-6.5000000000000002E-2</v>
      </c>
      <c r="G6397" s="75">
        <v>-0.378</v>
      </c>
      <c r="H6397" s="75">
        <v>-1.163</v>
      </c>
      <c r="I6397" s="75">
        <v>6.5000000000000002E-2</v>
      </c>
      <c r="J6397" s="75">
        <v>0.50800000000000001</v>
      </c>
      <c r="K6397" s="75">
        <v>1.0029999999999999</v>
      </c>
      <c r="L6397" s="75">
        <v>0.03</v>
      </c>
      <c r="M6397" s="75">
        <v>-0.187</v>
      </c>
    </row>
    <row r="6398" spans="2:13" x14ac:dyDescent="0.3">
      <c r="B6398" s="75">
        <v>295</v>
      </c>
      <c r="C6398" s="75">
        <v>9</v>
      </c>
      <c r="D6398" s="75">
        <v>-4.0679999999999996</v>
      </c>
      <c r="E6398" s="75">
        <v>2.5659999999999998</v>
      </c>
      <c r="F6398" s="75">
        <v>-6.8000000000000005E-2</v>
      </c>
      <c r="G6398" s="75">
        <v>-0.152</v>
      </c>
      <c r="H6398" s="75">
        <v>0.126</v>
      </c>
      <c r="I6398" s="75">
        <v>0.54800000000000004</v>
      </c>
      <c r="J6398" s="75">
        <v>0.45300000000000001</v>
      </c>
      <c r="K6398" s="75">
        <v>0.57699999999999996</v>
      </c>
      <c r="L6398" s="75">
        <v>-0.54300000000000004</v>
      </c>
      <c r="M6398" s="75">
        <v>-0.89600000000000002</v>
      </c>
    </row>
    <row r="6399" spans="2:13" x14ac:dyDescent="0.3">
      <c r="B6399" s="75">
        <v>296</v>
      </c>
      <c r="C6399" s="75">
        <v>10</v>
      </c>
      <c r="D6399" s="75">
        <v>-4.3140000000000001</v>
      </c>
      <c r="E6399" s="75">
        <v>2.3220000000000001</v>
      </c>
      <c r="F6399" s="75">
        <v>0.57999999999999996</v>
      </c>
      <c r="G6399" s="75">
        <v>0.27900000000000003</v>
      </c>
      <c r="H6399" s="75">
        <v>0.70199999999999996</v>
      </c>
      <c r="I6399" s="75">
        <v>0.53200000000000003</v>
      </c>
      <c r="J6399" s="75">
        <v>-6.8000000000000005E-2</v>
      </c>
      <c r="K6399" s="75">
        <v>0.81399999999999995</v>
      </c>
      <c r="L6399" s="75">
        <v>-0.91700000000000004</v>
      </c>
      <c r="M6399" s="75">
        <v>-1.109</v>
      </c>
    </row>
    <row r="6400" spans="2:13" x14ac:dyDescent="0.3">
      <c r="B6400" s="75">
        <v>297</v>
      </c>
      <c r="C6400" s="75">
        <v>11</v>
      </c>
      <c r="D6400" s="75">
        <v>-3.02</v>
      </c>
      <c r="E6400" s="75">
        <v>1.0329999999999999</v>
      </c>
      <c r="F6400" s="75">
        <v>-0.23799999999999999</v>
      </c>
      <c r="G6400" s="75">
        <v>-0.28599999999999998</v>
      </c>
      <c r="H6400" s="75">
        <v>8.7999999999999995E-2</v>
      </c>
      <c r="I6400" s="75">
        <v>0.23499999999999999</v>
      </c>
      <c r="J6400" s="75">
        <v>0.372</v>
      </c>
      <c r="K6400" s="75">
        <v>0.56299999999999994</v>
      </c>
      <c r="L6400" s="75">
        <v>-1.0269999999999999</v>
      </c>
      <c r="M6400" s="75">
        <v>-0.151</v>
      </c>
    </row>
    <row r="6401" spans="2:13" x14ac:dyDescent="0.3">
      <c r="B6401" s="75">
        <v>298</v>
      </c>
      <c r="C6401" s="75">
        <v>1</v>
      </c>
      <c r="D6401" s="75">
        <v>-3.4849999999999999</v>
      </c>
      <c r="E6401" s="75">
        <v>-0.86</v>
      </c>
      <c r="F6401" s="75">
        <v>0.58199999999999996</v>
      </c>
      <c r="G6401" s="75">
        <v>1.5009999999999999</v>
      </c>
      <c r="H6401" s="75">
        <v>0.57799999999999996</v>
      </c>
      <c r="I6401" s="75">
        <v>1.48</v>
      </c>
      <c r="J6401" s="75">
        <v>-0.66300000000000003</v>
      </c>
      <c r="K6401" s="75">
        <v>-0.60199999999999998</v>
      </c>
      <c r="L6401" s="75">
        <v>-0.318</v>
      </c>
      <c r="M6401" s="75">
        <v>0.57499999999999996</v>
      </c>
    </row>
    <row r="6402" spans="2:13" x14ac:dyDescent="0.3">
      <c r="B6402" s="75">
        <v>299</v>
      </c>
      <c r="C6402" s="75">
        <v>2</v>
      </c>
      <c r="D6402" s="75">
        <v>-3.0489999999999999</v>
      </c>
      <c r="E6402" s="75">
        <v>8.4000000000000005E-2</v>
      </c>
      <c r="F6402" s="75">
        <v>0.98099999999999998</v>
      </c>
      <c r="G6402" s="75">
        <v>1.1930000000000001</v>
      </c>
      <c r="H6402" s="75">
        <v>0.76100000000000001</v>
      </c>
      <c r="I6402" s="75">
        <v>0.495</v>
      </c>
      <c r="J6402" s="75">
        <v>-0.71399999999999997</v>
      </c>
      <c r="K6402" s="75">
        <v>-0.46600000000000003</v>
      </c>
      <c r="L6402" s="75">
        <v>-0.56799999999999995</v>
      </c>
      <c r="M6402" s="75">
        <v>-0.14899999999999999</v>
      </c>
    </row>
    <row r="6403" spans="2:13" x14ac:dyDescent="0.3">
      <c r="B6403" s="75">
        <v>300</v>
      </c>
      <c r="C6403" s="75">
        <v>3</v>
      </c>
      <c r="D6403" s="75">
        <v>-2.8370000000000002</v>
      </c>
      <c r="E6403" s="75">
        <v>0.52800000000000002</v>
      </c>
      <c r="F6403" s="75">
        <v>0.24099999999999999</v>
      </c>
      <c r="G6403" s="75">
        <v>1.629</v>
      </c>
      <c r="H6403" s="75">
        <v>0.23</v>
      </c>
      <c r="I6403" s="75">
        <v>-0.54500000000000004</v>
      </c>
      <c r="J6403" s="75">
        <v>-0.64300000000000002</v>
      </c>
      <c r="K6403" s="75">
        <v>-0.23100000000000001</v>
      </c>
      <c r="L6403" s="75">
        <v>-0.186</v>
      </c>
      <c r="M6403" s="75">
        <v>0.45</v>
      </c>
    </row>
    <row r="6404" spans="2:13" x14ac:dyDescent="0.3">
      <c r="B6404" s="75">
        <v>301</v>
      </c>
      <c r="C6404" s="75">
        <v>4</v>
      </c>
      <c r="D6404" s="75">
        <v>-1.611</v>
      </c>
      <c r="E6404" s="75">
        <v>0.83099999999999996</v>
      </c>
      <c r="F6404" s="75">
        <v>-5.6000000000000001E-2</v>
      </c>
      <c r="G6404" s="75">
        <v>-4.8000000000000001E-2</v>
      </c>
      <c r="H6404" s="75">
        <v>-4.3999999999999997E-2</v>
      </c>
      <c r="I6404" s="75">
        <v>-0.42299999999999999</v>
      </c>
      <c r="J6404" s="75">
        <v>0.28899999999999998</v>
      </c>
      <c r="K6404" s="75">
        <v>-9.1999999999999998E-2</v>
      </c>
      <c r="L6404" s="75">
        <v>-0.63300000000000001</v>
      </c>
      <c r="M6404" s="75">
        <v>0.221</v>
      </c>
    </row>
    <row r="6405" spans="2:13" x14ac:dyDescent="0.3">
      <c r="B6405" s="75">
        <v>302</v>
      </c>
      <c r="C6405" s="75">
        <v>5</v>
      </c>
      <c r="D6405" s="75">
        <v>-2.9390000000000001</v>
      </c>
      <c r="E6405" s="75">
        <v>2.157</v>
      </c>
      <c r="F6405" s="75">
        <v>-0.45100000000000001</v>
      </c>
      <c r="G6405" s="75">
        <v>-0.20899999999999999</v>
      </c>
      <c r="H6405" s="75">
        <v>-0.88</v>
      </c>
      <c r="I6405" s="75">
        <v>0.69699999999999995</v>
      </c>
      <c r="J6405" s="75">
        <v>0.82299999999999995</v>
      </c>
      <c r="K6405" s="75">
        <v>-3.5000000000000003E-2</v>
      </c>
      <c r="L6405" s="75">
        <v>-0.74399999999999999</v>
      </c>
      <c r="M6405" s="75">
        <v>-0.193</v>
      </c>
    </row>
    <row r="6406" spans="2:13" x14ac:dyDescent="0.3">
      <c r="B6406" s="75">
        <v>303</v>
      </c>
      <c r="C6406" s="75">
        <v>6</v>
      </c>
      <c r="D6406" s="75">
        <v>-2.8420000000000001</v>
      </c>
      <c r="E6406" s="75">
        <v>1.343</v>
      </c>
      <c r="F6406" s="75">
        <v>-0.71299999999999997</v>
      </c>
      <c r="G6406" s="75">
        <v>3.0000000000000001E-3</v>
      </c>
      <c r="H6406" s="75">
        <v>0.126</v>
      </c>
      <c r="I6406" s="75">
        <v>0.41099999999999998</v>
      </c>
      <c r="J6406" s="75">
        <v>0.53800000000000003</v>
      </c>
      <c r="K6406" s="75">
        <v>-7.6999999999999999E-2</v>
      </c>
      <c r="L6406" s="75">
        <v>-0.995</v>
      </c>
      <c r="M6406" s="75">
        <v>9.1999999999999998E-2</v>
      </c>
    </row>
    <row r="6407" spans="2:13" x14ac:dyDescent="0.3">
      <c r="B6407" s="75">
        <v>304</v>
      </c>
      <c r="C6407" s="75">
        <v>7</v>
      </c>
      <c r="D6407" s="75">
        <v>-3.5870000000000002</v>
      </c>
      <c r="E6407" s="75">
        <v>3.1280000000000001</v>
      </c>
      <c r="F6407" s="75">
        <v>0.88500000000000001</v>
      </c>
      <c r="G6407" s="75">
        <v>-0.188</v>
      </c>
      <c r="H6407" s="75">
        <v>-1.1639999999999999</v>
      </c>
      <c r="I6407" s="75">
        <v>-0.215</v>
      </c>
      <c r="J6407" s="75">
        <v>5.0999999999999997E-2</v>
      </c>
      <c r="K6407" s="75">
        <v>1.3440000000000001</v>
      </c>
      <c r="L6407" s="75">
        <v>-0.64100000000000001</v>
      </c>
      <c r="M6407" s="75">
        <v>-0.253</v>
      </c>
    </row>
    <row r="6408" spans="2:13" x14ac:dyDescent="0.3">
      <c r="B6408" s="75">
        <v>305</v>
      </c>
      <c r="C6408" s="75">
        <v>8</v>
      </c>
      <c r="D6408" s="75">
        <v>-4.2220000000000004</v>
      </c>
      <c r="E6408" s="75">
        <v>3.8860000000000001</v>
      </c>
      <c r="F6408" s="75">
        <v>1.6E-2</v>
      </c>
      <c r="G6408" s="75">
        <v>-0.14399999999999999</v>
      </c>
      <c r="H6408" s="75">
        <v>-1.1319999999999999</v>
      </c>
      <c r="I6408" s="75">
        <v>-5.2999999999999999E-2</v>
      </c>
      <c r="J6408" s="75">
        <v>0.51900000000000002</v>
      </c>
      <c r="K6408" s="75">
        <v>1.024</v>
      </c>
      <c r="L6408" s="75">
        <v>7.4999999999999997E-2</v>
      </c>
      <c r="M6408" s="75">
        <v>-0.22600000000000001</v>
      </c>
    </row>
    <row r="6409" spans="2:13" x14ac:dyDescent="0.3">
      <c r="B6409" s="75">
        <v>306</v>
      </c>
      <c r="C6409" s="75">
        <v>9</v>
      </c>
      <c r="D6409" s="75">
        <v>-4.0869999999999997</v>
      </c>
      <c r="E6409" s="75">
        <v>2.5550000000000002</v>
      </c>
      <c r="F6409" s="75">
        <v>0.123</v>
      </c>
      <c r="G6409" s="75">
        <v>-0.151</v>
      </c>
      <c r="H6409" s="75">
        <v>0.11799999999999999</v>
      </c>
      <c r="I6409" s="75">
        <v>0.47399999999999998</v>
      </c>
      <c r="J6409" s="75">
        <v>0.36499999999999999</v>
      </c>
      <c r="K6409" s="75">
        <v>0.495</v>
      </c>
      <c r="L6409" s="75">
        <v>-0.47299999999999998</v>
      </c>
      <c r="M6409" s="75">
        <v>-0.88600000000000001</v>
      </c>
    </row>
    <row r="6410" spans="2:13" x14ac:dyDescent="0.3">
      <c r="B6410" s="75">
        <v>307</v>
      </c>
      <c r="C6410" s="75">
        <v>10</v>
      </c>
      <c r="D6410" s="75">
        <v>-4.4420000000000002</v>
      </c>
      <c r="E6410" s="75">
        <v>2.6070000000000002</v>
      </c>
      <c r="F6410" s="75">
        <v>0.59599999999999997</v>
      </c>
      <c r="G6410" s="75">
        <v>0.191</v>
      </c>
      <c r="H6410" s="75">
        <v>0.63600000000000001</v>
      </c>
      <c r="I6410" s="75">
        <v>0.67900000000000005</v>
      </c>
      <c r="J6410" s="75">
        <v>-0.14000000000000001</v>
      </c>
      <c r="K6410" s="75">
        <v>0.77400000000000002</v>
      </c>
      <c r="L6410" s="75">
        <v>-0.82799999999999996</v>
      </c>
      <c r="M6410" s="75">
        <v>-1.1220000000000001</v>
      </c>
    </row>
    <row r="6411" spans="2:13" x14ac:dyDescent="0.3">
      <c r="B6411" s="75">
        <v>308</v>
      </c>
      <c r="C6411" s="75">
        <v>11</v>
      </c>
      <c r="D6411" s="75">
        <v>-2.976</v>
      </c>
      <c r="E6411" s="75">
        <v>1.0329999999999999</v>
      </c>
      <c r="F6411" s="75">
        <v>-0.222</v>
      </c>
      <c r="G6411" s="75">
        <v>-9.9000000000000005E-2</v>
      </c>
      <c r="H6411" s="75">
        <v>8.1000000000000003E-2</v>
      </c>
      <c r="I6411" s="75">
        <v>5.1999999999999998E-2</v>
      </c>
      <c r="J6411" s="75">
        <v>0.47899999999999998</v>
      </c>
      <c r="K6411" s="75">
        <v>0.51700000000000002</v>
      </c>
      <c r="L6411" s="75">
        <v>-1.105</v>
      </c>
      <c r="M6411" s="75">
        <v>-0.125</v>
      </c>
    </row>
    <row r="6412" spans="2:13" x14ac:dyDescent="0.3">
      <c r="B6412" s="75">
        <v>309</v>
      </c>
      <c r="C6412" s="75">
        <v>1</v>
      </c>
      <c r="D6412" s="75">
        <v>-3.6890000000000001</v>
      </c>
      <c r="E6412" s="75">
        <v>-0.59899999999999998</v>
      </c>
      <c r="F6412" s="75">
        <v>0.69199999999999995</v>
      </c>
      <c r="G6412" s="75">
        <v>1.3069999999999999</v>
      </c>
      <c r="H6412" s="75">
        <v>0.60499999999999998</v>
      </c>
      <c r="I6412" s="75">
        <v>1.514</v>
      </c>
      <c r="J6412" s="75">
        <v>-0.752</v>
      </c>
      <c r="K6412" s="75">
        <v>-0.69699999999999995</v>
      </c>
      <c r="L6412" s="75">
        <v>-0.35499999999999998</v>
      </c>
      <c r="M6412" s="75">
        <v>0.70199999999999996</v>
      </c>
    </row>
    <row r="6413" spans="2:13" x14ac:dyDescent="0.3">
      <c r="B6413" s="75">
        <v>310</v>
      </c>
      <c r="C6413" s="75">
        <v>2</v>
      </c>
      <c r="D6413" s="75">
        <v>-3.278</v>
      </c>
      <c r="E6413" s="75">
        <v>0.32400000000000001</v>
      </c>
      <c r="F6413" s="75">
        <v>1.0469999999999999</v>
      </c>
      <c r="G6413" s="75">
        <v>1.1519999999999999</v>
      </c>
      <c r="H6413" s="75">
        <v>0.72499999999999998</v>
      </c>
      <c r="I6413" s="75">
        <v>0.16800000000000001</v>
      </c>
      <c r="J6413" s="75">
        <v>-0.83899999999999997</v>
      </c>
      <c r="K6413" s="75">
        <v>-0.38100000000000001</v>
      </c>
      <c r="L6413" s="75">
        <v>-0.68700000000000006</v>
      </c>
      <c r="M6413" s="75">
        <v>1.2999999999999999E-2</v>
      </c>
    </row>
    <row r="6414" spans="2:13" x14ac:dyDescent="0.3">
      <c r="B6414" s="75">
        <v>311</v>
      </c>
      <c r="C6414" s="75">
        <v>3</v>
      </c>
      <c r="D6414" s="75">
        <v>-3.2490000000000001</v>
      </c>
      <c r="E6414" s="75">
        <v>1.042</v>
      </c>
      <c r="F6414" s="75">
        <v>0.58899999999999997</v>
      </c>
      <c r="G6414" s="75">
        <v>1.4079999999999999</v>
      </c>
      <c r="H6414" s="75">
        <v>2.3E-2</v>
      </c>
      <c r="I6414" s="75">
        <v>-0.82099999999999995</v>
      </c>
      <c r="J6414" s="75">
        <v>-0.58099999999999996</v>
      </c>
      <c r="K6414" s="75">
        <v>3.1E-2</v>
      </c>
      <c r="L6414" s="75">
        <v>6.8000000000000005E-2</v>
      </c>
      <c r="M6414" s="75">
        <v>0.32500000000000001</v>
      </c>
    </row>
    <row r="6415" spans="2:13" x14ac:dyDescent="0.3">
      <c r="B6415" s="75">
        <v>312</v>
      </c>
      <c r="C6415" s="75">
        <v>4</v>
      </c>
      <c r="D6415" s="75">
        <v>-1.5960000000000001</v>
      </c>
      <c r="E6415" s="75">
        <v>0.88500000000000001</v>
      </c>
      <c r="F6415" s="75">
        <v>-0.19900000000000001</v>
      </c>
      <c r="G6415" s="75">
        <v>0.19900000000000001</v>
      </c>
      <c r="H6415" s="75">
        <v>-0.115</v>
      </c>
      <c r="I6415" s="75">
        <v>-0.47399999999999998</v>
      </c>
      <c r="J6415" s="75">
        <v>0.42799999999999999</v>
      </c>
      <c r="K6415" s="75">
        <v>-0.113</v>
      </c>
      <c r="L6415" s="75">
        <v>-0.61</v>
      </c>
      <c r="M6415" s="75">
        <v>0.13100000000000001</v>
      </c>
    </row>
    <row r="6416" spans="2:13" x14ac:dyDescent="0.3">
      <c r="B6416" s="75">
        <v>313</v>
      </c>
      <c r="C6416" s="75">
        <v>5</v>
      </c>
      <c r="D6416" s="75">
        <v>-2.9860000000000002</v>
      </c>
      <c r="E6416" s="75">
        <v>2.0720000000000001</v>
      </c>
      <c r="F6416" s="75">
        <v>-0.311</v>
      </c>
      <c r="G6416" s="75">
        <v>-8.3000000000000004E-2</v>
      </c>
      <c r="H6416" s="75">
        <v>-0.878</v>
      </c>
      <c r="I6416" s="75">
        <v>0.44900000000000001</v>
      </c>
      <c r="J6416" s="75">
        <v>0.91600000000000004</v>
      </c>
      <c r="K6416" s="75">
        <v>8.2000000000000003E-2</v>
      </c>
      <c r="L6416" s="75">
        <v>-0.90500000000000003</v>
      </c>
      <c r="M6416" s="75">
        <v>-0.109</v>
      </c>
    </row>
    <row r="6417" spans="2:13" x14ac:dyDescent="0.3">
      <c r="B6417" s="75">
        <v>314</v>
      </c>
      <c r="C6417" s="75">
        <v>6</v>
      </c>
      <c r="D6417" s="75">
        <v>-3.0030000000000001</v>
      </c>
      <c r="E6417" s="75">
        <v>1.163</v>
      </c>
      <c r="F6417" s="75">
        <v>-0.45</v>
      </c>
      <c r="G6417" s="75">
        <v>0.32800000000000001</v>
      </c>
      <c r="H6417" s="75">
        <v>9.7000000000000003E-2</v>
      </c>
      <c r="I6417" s="75">
        <v>0.57399999999999995</v>
      </c>
      <c r="J6417" s="75">
        <v>0.42699999999999999</v>
      </c>
      <c r="K6417" s="75">
        <v>-1.7000000000000001E-2</v>
      </c>
      <c r="L6417" s="75">
        <v>-1.1459999999999999</v>
      </c>
      <c r="M6417" s="75">
        <v>-0.06</v>
      </c>
    </row>
    <row r="6418" spans="2:13" x14ac:dyDescent="0.3">
      <c r="B6418" s="75">
        <v>315</v>
      </c>
      <c r="C6418" s="75">
        <v>7</v>
      </c>
      <c r="D6418" s="75">
        <v>-3.6819999999999999</v>
      </c>
      <c r="E6418" s="75">
        <v>3.6720000000000002</v>
      </c>
      <c r="F6418" s="75">
        <v>4.1000000000000002E-2</v>
      </c>
      <c r="G6418" s="75">
        <v>-0.50800000000000001</v>
      </c>
      <c r="H6418" s="75">
        <v>-0.90500000000000003</v>
      </c>
      <c r="I6418" s="75">
        <v>2.8000000000000001E-2</v>
      </c>
      <c r="J6418" s="75">
        <v>0.49199999999999999</v>
      </c>
      <c r="K6418" s="75">
        <v>0.65400000000000003</v>
      </c>
      <c r="L6418" s="75">
        <v>-0.72199999999999998</v>
      </c>
      <c r="M6418" s="75">
        <v>-0.318</v>
      </c>
    </row>
    <row r="6419" spans="2:13" x14ac:dyDescent="0.3">
      <c r="B6419" s="75">
        <v>316</v>
      </c>
      <c r="C6419" s="75">
        <v>8</v>
      </c>
      <c r="D6419" s="75">
        <v>-4.21</v>
      </c>
      <c r="E6419" s="75">
        <v>3.8690000000000002</v>
      </c>
      <c r="F6419" s="75">
        <v>0.16400000000000001</v>
      </c>
      <c r="G6419" s="75">
        <v>-4.7E-2</v>
      </c>
      <c r="H6419" s="75">
        <v>-1.2509999999999999</v>
      </c>
      <c r="I6419" s="75">
        <v>-0.10199999999999999</v>
      </c>
      <c r="J6419" s="75">
        <v>0.27600000000000002</v>
      </c>
      <c r="K6419" s="75">
        <v>0.91900000000000004</v>
      </c>
      <c r="L6419" s="75">
        <v>9.0999999999999998E-2</v>
      </c>
      <c r="M6419" s="75">
        <v>-0.159</v>
      </c>
    </row>
    <row r="6420" spans="2:13" x14ac:dyDescent="0.3">
      <c r="B6420" s="75">
        <v>317</v>
      </c>
      <c r="C6420" s="75">
        <v>9</v>
      </c>
      <c r="D6420" s="75">
        <v>-4.1289999999999996</v>
      </c>
      <c r="E6420" s="75">
        <v>2.6859999999999999</v>
      </c>
      <c r="F6420" s="75">
        <v>0.308</v>
      </c>
      <c r="G6420" s="75">
        <v>-0.125</v>
      </c>
      <c r="H6420" s="75">
        <v>0.11700000000000001</v>
      </c>
      <c r="I6420" s="75">
        <v>0.39300000000000002</v>
      </c>
      <c r="J6420" s="75">
        <v>0.19900000000000001</v>
      </c>
      <c r="K6420" s="75">
        <v>0.308</v>
      </c>
      <c r="L6420" s="75">
        <v>-0.47799999999999998</v>
      </c>
      <c r="M6420" s="75">
        <v>-0.90900000000000003</v>
      </c>
    </row>
    <row r="6421" spans="2:13" x14ac:dyDescent="0.3">
      <c r="B6421" s="75">
        <v>318</v>
      </c>
      <c r="C6421" s="75">
        <v>10</v>
      </c>
      <c r="D6421" s="75">
        <v>-4.4969999999999999</v>
      </c>
      <c r="E6421" s="75">
        <v>3.0179999999999998</v>
      </c>
      <c r="F6421" s="75">
        <v>0.60899999999999999</v>
      </c>
      <c r="G6421" s="75">
        <v>0.115</v>
      </c>
      <c r="H6421" s="75">
        <v>0.67300000000000004</v>
      </c>
      <c r="I6421" s="75">
        <v>0.70899999999999996</v>
      </c>
      <c r="J6421" s="75">
        <v>-0.03</v>
      </c>
      <c r="K6421" s="75">
        <v>0.86099999999999999</v>
      </c>
      <c r="L6421" s="75">
        <v>-0.70399999999999996</v>
      </c>
      <c r="M6421" s="75">
        <v>-1.038</v>
      </c>
    </row>
    <row r="6422" spans="2:13" x14ac:dyDescent="0.3">
      <c r="B6422" s="75">
        <v>319</v>
      </c>
      <c r="C6422" s="75">
        <v>11</v>
      </c>
      <c r="D6422" s="75">
        <v>-2.8460000000000001</v>
      </c>
      <c r="E6422" s="75">
        <v>1.01</v>
      </c>
      <c r="F6422" s="75">
        <v>-0.219</v>
      </c>
      <c r="G6422" s="75">
        <v>-8.3000000000000004E-2</v>
      </c>
      <c r="H6422" s="75">
        <v>9.0999999999999998E-2</v>
      </c>
      <c r="I6422" s="75">
        <v>7.5999999999999998E-2</v>
      </c>
      <c r="J6422" s="75">
        <v>0.442</v>
      </c>
      <c r="K6422" s="75">
        <v>0.50900000000000001</v>
      </c>
      <c r="L6422" s="75">
        <v>-1.181</v>
      </c>
      <c r="M6422" s="75">
        <v>-2.1000000000000001E-2</v>
      </c>
    </row>
    <row r="6423" spans="2:13" x14ac:dyDescent="0.3">
      <c r="B6423" s="75">
        <v>320</v>
      </c>
      <c r="C6423" s="75">
        <v>1</v>
      </c>
      <c r="D6423" s="75">
        <v>-3.6930000000000001</v>
      </c>
      <c r="E6423" s="75">
        <v>-0.56799999999999995</v>
      </c>
      <c r="F6423" s="75">
        <v>0.72699999999999998</v>
      </c>
      <c r="G6423" s="75">
        <v>1.236</v>
      </c>
      <c r="H6423" s="75">
        <v>0.61199999999999999</v>
      </c>
      <c r="I6423" s="75">
        <v>1.502</v>
      </c>
      <c r="J6423" s="75">
        <v>-0.80400000000000005</v>
      </c>
      <c r="K6423" s="75">
        <v>-0.76300000000000001</v>
      </c>
      <c r="L6423" s="75">
        <v>-0.34599999999999997</v>
      </c>
      <c r="M6423" s="75">
        <v>0.78800000000000003</v>
      </c>
    </row>
    <row r="6424" spans="2:13" x14ac:dyDescent="0.3">
      <c r="B6424" s="75">
        <v>321</v>
      </c>
      <c r="C6424" s="75">
        <v>2</v>
      </c>
      <c r="D6424" s="75">
        <v>-3.5430000000000001</v>
      </c>
      <c r="E6424" s="75">
        <v>0.624</v>
      </c>
      <c r="F6424" s="75">
        <v>0.67400000000000004</v>
      </c>
      <c r="G6424" s="75">
        <v>1.413</v>
      </c>
      <c r="H6424" s="75">
        <v>0.65300000000000002</v>
      </c>
      <c r="I6424" s="75">
        <v>-0.44500000000000001</v>
      </c>
      <c r="J6424" s="75">
        <v>-0.80300000000000005</v>
      </c>
      <c r="K6424" s="75">
        <v>-0.25600000000000001</v>
      </c>
      <c r="L6424" s="75">
        <v>-0.65</v>
      </c>
      <c r="M6424" s="75">
        <v>0.42299999999999999</v>
      </c>
    </row>
    <row r="6425" spans="2:13" x14ac:dyDescent="0.3">
      <c r="B6425" s="75">
        <v>322</v>
      </c>
      <c r="C6425" s="75">
        <v>3</v>
      </c>
      <c r="D6425" s="75">
        <v>-3.2930000000000001</v>
      </c>
      <c r="E6425" s="75">
        <v>0.93</v>
      </c>
      <c r="F6425" s="75">
        <v>0.52200000000000002</v>
      </c>
      <c r="G6425" s="75">
        <v>1.48</v>
      </c>
      <c r="H6425" s="75">
        <v>0.249</v>
      </c>
      <c r="I6425" s="75">
        <v>-0.66100000000000003</v>
      </c>
      <c r="J6425" s="75">
        <v>-0.64300000000000002</v>
      </c>
      <c r="K6425" s="75">
        <v>-9.4E-2</v>
      </c>
      <c r="L6425" s="75">
        <v>-0.13200000000000001</v>
      </c>
      <c r="M6425" s="75">
        <v>0.19800000000000001</v>
      </c>
    </row>
    <row r="6426" spans="2:13" x14ac:dyDescent="0.3">
      <c r="B6426" s="75">
        <v>323</v>
      </c>
      <c r="C6426" s="75">
        <v>4</v>
      </c>
      <c r="D6426" s="75">
        <v>-1.708</v>
      </c>
      <c r="E6426" s="75">
        <v>0.94399999999999995</v>
      </c>
      <c r="F6426" s="75">
        <v>-0.14000000000000001</v>
      </c>
      <c r="G6426" s="75">
        <v>0.151</v>
      </c>
      <c r="H6426" s="75">
        <v>-9.1999999999999998E-2</v>
      </c>
      <c r="I6426" s="75">
        <v>-0.48099999999999998</v>
      </c>
      <c r="J6426" s="75">
        <v>0.22</v>
      </c>
      <c r="K6426" s="75">
        <v>3.4000000000000002E-2</v>
      </c>
      <c r="L6426" s="75">
        <v>-0.69199999999999995</v>
      </c>
      <c r="M6426" s="75">
        <v>0.19</v>
      </c>
    </row>
    <row r="6427" spans="2:13" x14ac:dyDescent="0.3">
      <c r="B6427" s="75">
        <v>324</v>
      </c>
      <c r="C6427" s="75">
        <v>5</v>
      </c>
      <c r="D6427" s="75">
        <v>-2.9420000000000002</v>
      </c>
      <c r="E6427" s="75">
        <v>2.0910000000000002</v>
      </c>
      <c r="F6427" s="75">
        <v>-0.35299999999999998</v>
      </c>
      <c r="G6427" s="75">
        <v>-0.36399999999999999</v>
      </c>
      <c r="H6427" s="75">
        <v>-0.61</v>
      </c>
      <c r="I6427" s="75">
        <v>0.40100000000000002</v>
      </c>
      <c r="J6427" s="75">
        <v>0.86399999999999999</v>
      </c>
      <c r="K6427" s="75">
        <v>0.191</v>
      </c>
      <c r="L6427" s="75">
        <v>-0.76400000000000001</v>
      </c>
      <c r="M6427" s="75">
        <v>-0.23499999999999999</v>
      </c>
    </row>
    <row r="6428" spans="2:13" x14ac:dyDescent="0.3">
      <c r="B6428" s="75">
        <v>325</v>
      </c>
      <c r="C6428" s="75">
        <v>6</v>
      </c>
      <c r="D6428" s="75">
        <v>-3.2530000000000001</v>
      </c>
      <c r="E6428" s="75">
        <v>1.0249999999999999</v>
      </c>
      <c r="F6428" s="75">
        <v>-0.28599999999999998</v>
      </c>
      <c r="G6428" s="75">
        <v>0.71299999999999997</v>
      </c>
      <c r="H6428" s="75">
        <v>-3.5999999999999997E-2</v>
      </c>
      <c r="I6428" s="75">
        <v>0.53900000000000003</v>
      </c>
      <c r="J6428" s="75">
        <v>0.47599999999999998</v>
      </c>
      <c r="K6428" s="75">
        <v>-0.11600000000000001</v>
      </c>
      <c r="L6428" s="75">
        <v>-0.94499999999999995</v>
      </c>
      <c r="M6428" s="75">
        <v>-0.108</v>
      </c>
    </row>
    <row r="6429" spans="2:13" x14ac:dyDescent="0.3">
      <c r="B6429" s="75">
        <v>326</v>
      </c>
      <c r="C6429" s="75">
        <v>7</v>
      </c>
      <c r="D6429" s="75">
        <v>-3.661</v>
      </c>
      <c r="E6429" s="75">
        <v>3.266</v>
      </c>
      <c r="F6429" s="75">
        <v>-0.11700000000000001</v>
      </c>
      <c r="G6429" s="75">
        <v>-0.23699999999999999</v>
      </c>
      <c r="H6429" s="75">
        <v>-0.755</v>
      </c>
      <c r="I6429" s="75">
        <v>9.1999999999999998E-2</v>
      </c>
      <c r="J6429" s="75">
        <v>0.68600000000000005</v>
      </c>
      <c r="K6429" s="75">
        <v>0.38100000000000001</v>
      </c>
      <c r="L6429" s="75">
        <v>-0.57999999999999996</v>
      </c>
      <c r="M6429" s="75">
        <v>-0.68700000000000006</v>
      </c>
    </row>
    <row r="6430" spans="2:13" x14ac:dyDescent="0.3">
      <c r="B6430" s="75">
        <v>327</v>
      </c>
      <c r="C6430" s="75">
        <v>8</v>
      </c>
      <c r="D6430" s="75">
        <v>-4.2160000000000002</v>
      </c>
      <c r="E6430" s="75">
        <v>3.6379999999999999</v>
      </c>
      <c r="F6430" s="75">
        <v>0.192</v>
      </c>
      <c r="G6430" s="75">
        <v>-2.3E-2</v>
      </c>
      <c r="H6430" s="75">
        <v>-1.2310000000000001</v>
      </c>
      <c r="I6430" s="75">
        <v>-0.32</v>
      </c>
      <c r="J6430" s="75">
        <v>0.128</v>
      </c>
      <c r="K6430" s="75">
        <v>1.03</v>
      </c>
      <c r="L6430" s="75">
        <v>6.0999999999999999E-2</v>
      </c>
      <c r="M6430" s="75">
        <v>-0.17899999999999999</v>
      </c>
    </row>
    <row r="6431" spans="2:13" x14ac:dyDescent="0.3">
      <c r="B6431" s="75">
        <v>328</v>
      </c>
      <c r="C6431" s="75">
        <v>9</v>
      </c>
      <c r="D6431" s="75">
        <v>-4.077</v>
      </c>
      <c r="E6431" s="75">
        <v>2.5419999999999998</v>
      </c>
      <c r="F6431" s="75">
        <v>3.9E-2</v>
      </c>
      <c r="G6431" s="75">
        <v>8.2000000000000003E-2</v>
      </c>
      <c r="H6431" s="75">
        <v>0.218</v>
      </c>
      <c r="I6431" s="75">
        <v>0.39300000000000002</v>
      </c>
      <c r="J6431" s="75">
        <v>0.32400000000000001</v>
      </c>
      <c r="K6431" s="75">
        <v>0.39900000000000002</v>
      </c>
      <c r="L6431" s="75">
        <v>-0.65800000000000003</v>
      </c>
      <c r="M6431" s="75">
        <v>-0.96399999999999997</v>
      </c>
    </row>
    <row r="6432" spans="2:13" x14ac:dyDescent="0.3">
      <c r="B6432" s="75">
        <v>329</v>
      </c>
      <c r="C6432" s="75">
        <v>10</v>
      </c>
      <c r="D6432" s="75">
        <v>-4.5439999999999996</v>
      </c>
      <c r="E6432" s="75">
        <v>3.0459999999999998</v>
      </c>
      <c r="F6432" s="75">
        <v>1.028</v>
      </c>
      <c r="G6432" s="75">
        <v>-1.6E-2</v>
      </c>
      <c r="H6432" s="75">
        <v>0.44700000000000001</v>
      </c>
      <c r="I6432" s="75">
        <v>0.88400000000000001</v>
      </c>
      <c r="J6432" s="75">
        <v>-9.4E-2</v>
      </c>
      <c r="K6432" s="75">
        <v>0.88500000000000001</v>
      </c>
      <c r="L6432" s="75">
        <v>-0.45900000000000002</v>
      </c>
      <c r="M6432" s="75">
        <v>-1.099</v>
      </c>
    </row>
    <row r="6433" spans="2:13" x14ac:dyDescent="0.3">
      <c r="B6433" s="75">
        <v>330</v>
      </c>
      <c r="C6433" s="75">
        <v>11</v>
      </c>
      <c r="D6433" s="75">
        <v>-2.7109999999999999</v>
      </c>
      <c r="E6433" s="75">
        <v>0.97099999999999997</v>
      </c>
      <c r="F6433" s="75">
        <v>-2.3E-2</v>
      </c>
      <c r="G6433" s="75">
        <v>5.2999999999999999E-2</v>
      </c>
      <c r="H6433" s="75">
        <v>0.10100000000000001</v>
      </c>
      <c r="I6433" s="75">
        <v>-0.14799999999999999</v>
      </c>
      <c r="J6433" s="75">
        <v>0.38200000000000001</v>
      </c>
      <c r="K6433" s="75">
        <v>0.47599999999999998</v>
      </c>
      <c r="L6433" s="75">
        <v>-1.05</v>
      </c>
      <c r="M6433" s="75">
        <v>-0.25600000000000001</v>
      </c>
    </row>
    <row r="6434" spans="2:13" x14ac:dyDescent="0.3">
      <c r="B6434" s="75">
        <v>331</v>
      </c>
      <c r="C6434" s="75">
        <v>1</v>
      </c>
      <c r="D6434" s="75">
        <v>-3.3220000000000001</v>
      </c>
      <c r="E6434" s="75">
        <v>-0.30299999999999999</v>
      </c>
      <c r="F6434" s="75">
        <v>-0.5</v>
      </c>
      <c r="G6434" s="75">
        <v>0.96299999999999997</v>
      </c>
      <c r="H6434" s="75">
        <v>0.92100000000000004</v>
      </c>
      <c r="I6434" s="75">
        <v>0.98099999999999998</v>
      </c>
      <c r="J6434" s="75">
        <v>1.0589999999999999</v>
      </c>
      <c r="K6434" s="75">
        <v>-1.079</v>
      </c>
      <c r="L6434" s="75">
        <v>-1.004</v>
      </c>
      <c r="M6434" s="75">
        <v>0.112</v>
      </c>
    </row>
    <row r="6435" spans="2:13" x14ac:dyDescent="0.3">
      <c r="B6435" s="75">
        <v>332</v>
      </c>
      <c r="C6435" s="75">
        <v>2</v>
      </c>
      <c r="D6435" s="75">
        <v>-3.8439999999999999</v>
      </c>
      <c r="E6435" s="75">
        <v>1.056</v>
      </c>
      <c r="F6435" s="75">
        <v>-0.19</v>
      </c>
      <c r="G6435" s="75">
        <v>1.6850000000000001</v>
      </c>
      <c r="H6435" s="75">
        <v>0.61699999999999999</v>
      </c>
      <c r="I6435" s="75">
        <v>1.2450000000000001</v>
      </c>
      <c r="J6435" s="75">
        <v>-0.81100000000000005</v>
      </c>
      <c r="K6435" s="75">
        <v>-0.50600000000000001</v>
      </c>
      <c r="L6435" s="75">
        <v>-1.1279999999999999</v>
      </c>
      <c r="M6435" s="75">
        <v>7.5999999999999998E-2</v>
      </c>
    </row>
    <row r="6436" spans="2:13" x14ac:dyDescent="0.3">
      <c r="B6436" s="75">
        <v>333</v>
      </c>
      <c r="C6436" s="75">
        <v>3</v>
      </c>
      <c r="D6436" s="75">
        <v>-2.665</v>
      </c>
      <c r="E6436" s="75">
        <v>0.77200000000000002</v>
      </c>
      <c r="F6436" s="75">
        <v>-1.0089999999999999</v>
      </c>
      <c r="G6436" s="75">
        <v>1.3069999999999999</v>
      </c>
      <c r="H6436" s="75">
        <v>0.28699999999999998</v>
      </c>
      <c r="I6436" s="75">
        <v>0.85499999999999998</v>
      </c>
      <c r="J6436" s="75">
        <v>-0.46600000000000003</v>
      </c>
      <c r="K6436" s="75">
        <v>-0.19</v>
      </c>
      <c r="L6436" s="75">
        <v>-0.72099999999999997</v>
      </c>
      <c r="M6436" s="75">
        <v>0.40699999999999997</v>
      </c>
    </row>
    <row r="6437" spans="2:13" x14ac:dyDescent="0.3">
      <c r="B6437" s="75">
        <v>334</v>
      </c>
      <c r="C6437" s="75">
        <v>4</v>
      </c>
      <c r="D6437" s="75">
        <v>-2.4929999999999999</v>
      </c>
      <c r="E6437" s="75">
        <v>1.3819999999999999</v>
      </c>
      <c r="F6437" s="75">
        <v>-0.92900000000000005</v>
      </c>
      <c r="G6437" s="75">
        <v>0.46500000000000002</v>
      </c>
      <c r="H6437" s="75">
        <v>-0.36899999999999999</v>
      </c>
      <c r="I6437" s="75">
        <v>2E-3</v>
      </c>
      <c r="J6437" s="75">
        <v>0.187</v>
      </c>
      <c r="K6437" s="75">
        <v>-0.69599999999999995</v>
      </c>
      <c r="L6437" s="75">
        <v>-0.31</v>
      </c>
      <c r="M6437" s="75">
        <v>0.34799999999999998</v>
      </c>
    </row>
    <row r="6438" spans="2:13" x14ac:dyDescent="0.3">
      <c r="B6438" s="75">
        <v>335</v>
      </c>
      <c r="C6438" s="75">
        <v>5</v>
      </c>
      <c r="D6438" s="75">
        <v>-2.9049999999999998</v>
      </c>
      <c r="E6438" s="75">
        <v>2.3109999999999999</v>
      </c>
      <c r="F6438" s="75">
        <v>-0.65800000000000003</v>
      </c>
      <c r="G6438" s="75">
        <v>2.1999999999999999E-2</v>
      </c>
      <c r="H6438" s="75">
        <v>-1.121</v>
      </c>
      <c r="I6438" s="75">
        <v>0.25</v>
      </c>
      <c r="J6438" s="75">
        <v>0.46700000000000003</v>
      </c>
      <c r="K6438" s="75">
        <v>0.48399999999999999</v>
      </c>
      <c r="L6438" s="75">
        <v>-0.157</v>
      </c>
      <c r="M6438" s="75">
        <v>-0.67600000000000005</v>
      </c>
    </row>
    <row r="6439" spans="2:13" x14ac:dyDescent="0.3">
      <c r="B6439" s="75">
        <v>336</v>
      </c>
      <c r="C6439" s="75">
        <v>6</v>
      </c>
      <c r="D6439" s="75">
        <v>-2.6850000000000001</v>
      </c>
      <c r="E6439" s="75">
        <v>1.9710000000000001</v>
      </c>
      <c r="F6439" s="75">
        <v>-0.85699999999999998</v>
      </c>
      <c r="G6439" s="75">
        <v>3.3000000000000002E-2</v>
      </c>
      <c r="H6439" s="75">
        <v>-0.63800000000000001</v>
      </c>
      <c r="I6439" s="75">
        <v>0.48399999999999999</v>
      </c>
      <c r="J6439" s="75">
        <v>0.14299999999999999</v>
      </c>
      <c r="K6439" s="75">
        <v>0.159</v>
      </c>
      <c r="L6439" s="75">
        <v>-0.218</v>
      </c>
      <c r="M6439" s="75">
        <v>-0.34300000000000003</v>
      </c>
    </row>
    <row r="6440" spans="2:13" x14ac:dyDescent="0.3">
      <c r="B6440" s="75">
        <v>337</v>
      </c>
      <c r="C6440" s="75">
        <v>7</v>
      </c>
      <c r="D6440" s="75">
        <v>-3.3889999999999998</v>
      </c>
      <c r="E6440" s="75">
        <v>2.762</v>
      </c>
      <c r="F6440" s="75">
        <v>-0.71</v>
      </c>
      <c r="G6440" s="75">
        <v>-2.5999999999999999E-2</v>
      </c>
      <c r="H6440" s="75">
        <v>-0.64100000000000001</v>
      </c>
      <c r="I6440" s="75">
        <v>0.112</v>
      </c>
      <c r="J6440" s="75">
        <v>0.77500000000000002</v>
      </c>
      <c r="K6440" s="75">
        <v>0.443</v>
      </c>
      <c r="L6440" s="75">
        <v>-0.11</v>
      </c>
      <c r="M6440" s="75">
        <v>-0.97899999999999998</v>
      </c>
    </row>
    <row r="6441" spans="2:13" x14ac:dyDescent="0.3">
      <c r="B6441" s="75">
        <v>338</v>
      </c>
      <c r="C6441" s="75">
        <v>8</v>
      </c>
      <c r="D6441" s="75">
        <v>-4.2430000000000003</v>
      </c>
      <c r="E6441" s="75">
        <v>3.3540000000000001</v>
      </c>
      <c r="F6441" s="75">
        <v>-0.41499999999999998</v>
      </c>
      <c r="G6441" s="75">
        <v>0.89800000000000002</v>
      </c>
      <c r="H6441" s="75">
        <v>-1.0269999999999999</v>
      </c>
      <c r="I6441" s="75">
        <v>-0.28100000000000003</v>
      </c>
      <c r="J6441" s="75">
        <v>0.57599999999999996</v>
      </c>
      <c r="K6441" s="75">
        <v>0.48</v>
      </c>
      <c r="L6441" s="75">
        <v>0.56399999999999995</v>
      </c>
      <c r="M6441" s="75">
        <v>-8.5000000000000006E-2</v>
      </c>
    </row>
    <row r="6442" spans="2:13" x14ac:dyDescent="0.3">
      <c r="B6442" s="75">
        <v>339</v>
      </c>
      <c r="C6442" s="75">
        <v>9</v>
      </c>
      <c r="D6442" s="75">
        <v>-3.7410000000000001</v>
      </c>
      <c r="E6442" s="75">
        <v>2.7</v>
      </c>
      <c r="F6442" s="75">
        <v>-1.593</v>
      </c>
      <c r="G6442" s="75">
        <v>0.78200000000000003</v>
      </c>
      <c r="H6442" s="75">
        <v>-0.29799999999999999</v>
      </c>
      <c r="I6442" s="75">
        <v>1.3779999999999999</v>
      </c>
      <c r="J6442" s="75">
        <v>0.184</v>
      </c>
      <c r="K6442" s="75">
        <v>1.458</v>
      </c>
      <c r="L6442" s="75">
        <v>-0.13400000000000001</v>
      </c>
      <c r="M6442" s="75">
        <v>-1.2969999999999999</v>
      </c>
    </row>
    <row r="6443" spans="2:13" x14ac:dyDescent="0.3">
      <c r="B6443" s="75">
        <v>340</v>
      </c>
      <c r="C6443" s="75">
        <v>10</v>
      </c>
      <c r="D6443" s="75">
        <v>-4.694</v>
      </c>
      <c r="E6443" s="75">
        <v>3.2290000000000001</v>
      </c>
      <c r="F6443" s="75">
        <v>-1.153</v>
      </c>
      <c r="G6443" s="75">
        <v>0.70199999999999996</v>
      </c>
      <c r="H6443" s="75">
        <v>0.45200000000000001</v>
      </c>
      <c r="I6443" s="75">
        <v>0.29799999999999999</v>
      </c>
      <c r="J6443" s="75">
        <v>0.45400000000000001</v>
      </c>
      <c r="K6443" s="75">
        <v>1E-3</v>
      </c>
      <c r="L6443" s="75">
        <v>-0.26400000000000001</v>
      </c>
      <c r="M6443" s="75">
        <v>-1.399</v>
      </c>
    </row>
    <row r="6444" spans="2:13" x14ac:dyDescent="0.3">
      <c r="B6444" s="75">
        <v>341</v>
      </c>
      <c r="C6444" s="75">
        <v>11</v>
      </c>
      <c r="D6444" s="75">
        <v>-3.012</v>
      </c>
      <c r="E6444" s="75">
        <v>1.6279999999999999</v>
      </c>
      <c r="F6444" s="75">
        <v>-0.83399999999999996</v>
      </c>
      <c r="G6444" s="75">
        <v>0.97499999999999998</v>
      </c>
      <c r="H6444" s="75">
        <v>-0.29899999999999999</v>
      </c>
      <c r="I6444" s="75">
        <v>0.92600000000000005</v>
      </c>
      <c r="J6444" s="75">
        <v>0.17399999999999999</v>
      </c>
      <c r="K6444" s="75">
        <v>0.83599999999999997</v>
      </c>
      <c r="L6444" s="75">
        <v>-0.23899999999999999</v>
      </c>
      <c r="M6444" s="75">
        <v>-1.1439999999999999</v>
      </c>
    </row>
    <row r="6445" spans="2:13" x14ac:dyDescent="0.3">
      <c r="B6445" s="75">
        <v>342</v>
      </c>
      <c r="C6445" s="75">
        <v>1</v>
      </c>
      <c r="D6445" s="75">
        <v>-3.2679999999999998</v>
      </c>
      <c r="E6445" s="75">
        <v>-7.9000000000000001E-2</v>
      </c>
      <c r="F6445" s="75">
        <v>-0.69299999999999995</v>
      </c>
      <c r="G6445" s="75">
        <v>0.76300000000000001</v>
      </c>
      <c r="H6445" s="75">
        <v>1.0429999999999999</v>
      </c>
      <c r="I6445" s="75">
        <v>1.194</v>
      </c>
      <c r="J6445" s="75">
        <v>0.89200000000000002</v>
      </c>
      <c r="K6445" s="75">
        <v>-1.2929999999999999</v>
      </c>
      <c r="L6445" s="75">
        <v>-1.0329999999999999</v>
      </c>
      <c r="M6445" s="75">
        <v>0.19900000000000001</v>
      </c>
    </row>
    <row r="6446" spans="2:13" x14ac:dyDescent="0.3">
      <c r="B6446" s="75">
        <v>343</v>
      </c>
      <c r="C6446" s="75">
        <v>2</v>
      </c>
      <c r="D6446" s="75">
        <v>-3.6179999999999999</v>
      </c>
      <c r="E6446" s="75">
        <v>0.91600000000000004</v>
      </c>
      <c r="F6446" s="75">
        <v>-0.4</v>
      </c>
      <c r="G6446" s="75">
        <v>1.7709999999999999</v>
      </c>
      <c r="H6446" s="75">
        <v>0.66600000000000004</v>
      </c>
      <c r="I6446" s="75">
        <v>1.5349999999999999</v>
      </c>
      <c r="J6446" s="75">
        <v>-0.38900000000000001</v>
      </c>
      <c r="K6446" s="75">
        <v>-0.34200000000000003</v>
      </c>
      <c r="L6446" s="75">
        <v>-1.2789999999999999</v>
      </c>
      <c r="M6446" s="75">
        <v>-0.109</v>
      </c>
    </row>
    <row r="6447" spans="2:13" x14ac:dyDescent="0.3">
      <c r="B6447" s="75">
        <v>344</v>
      </c>
      <c r="C6447" s="75">
        <v>3</v>
      </c>
      <c r="D6447" s="75">
        <v>-2.6930000000000001</v>
      </c>
      <c r="E6447" s="75">
        <v>0.77100000000000002</v>
      </c>
      <c r="F6447" s="75">
        <v>-0.87</v>
      </c>
      <c r="G6447" s="75">
        <v>1.341</v>
      </c>
      <c r="H6447" s="75">
        <v>0.317</v>
      </c>
      <c r="I6447" s="75">
        <v>0.92500000000000004</v>
      </c>
      <c r="J6447" s="75">
        <v>-0.32800000000000001</v>
      </c>
      <c r="K6447" s="75">
        <v>-0.16900000000000001</v>
      </c>
      <c r="L6447" s="75">
        <v>-0.93600000000000005</v>
      </c>
      <c r="M6447" s="75">
        <v>0.39900000000000002</v>
      </c>
    </row>
    <row r="6448" spans="2:13" x14ac:dyDescent="0.3">
      <c r="B6448" s="75">
        <v>345</v>
      </c>
      <c r="C6448" s="75">
        <v>4</v>
      </c>
      <c r="D6448" s="75">
        <v>-2.5150000000000001</v>
      </c>
      <c r="E6448" s="75">
        <v>1.34</v>
      </c>
      <c r="F6448" s="75">
        <v>-0.84</v>
      </c>
      <c r="G6448" s="75">
        <v>0.51100000000000001</v>
      </c>
      <c r="H6448" s="75">
        <v>-0.49199999999999999</v>
      </c>
      <c r="I6448" s="75">
        <v>9.8000000000000004E-2</v>
      </c>
      <c r="J6448" s="75">
        <v>4.7E-2</v>
      </c>
      <c r="K6448" s="75">
        <v>-0.68</v>
      </c>
      <c r="L6448" s="75">
        <v>-0.28299999999999997</v>
      </c>
      <c r="M6448" s="75">
        <v>0.16800000000000001</v>
      </c>
    </row>
    <row r="6449" spans="2:13" x14ac:dyDescent="0.3">
      <c r="B6449" s="75">
        <v>346</v>
      </c>
      <c r="C6449" s="75">
        <v>5</v>
      </c>
      <c r="D6449" s="75">
        <v>-2.8820000000000001</v>
      </c>
      <c r="E6449" s="75">
        <v>2.165</v>
      </c>
      <c r="F6449" s="75">
        <v>-0.58899999999999997</v>
      </c>
      <c r="G6449" s="75">
        <v>0.17299999999999999</v>
      </c>
      <c r="H6449" s="75">
        <v>-1.165</v>
      </c>
      <c r="I6449" s="75">
        <v>1.4E-2</v>
      </c>
      <c r="J6449" s="75">
        <v>0.57099999999999995</v>
      </c>
      <c r="K6449" s="75">
        <v>0.502</v>
      </c>
      <c r="L6449" s="75">
        <v>-9.2999999999999999E-2</v>
      </c>
      <c r="M6449" s="75">
        <v>-0.61599999999999999</v>
      </c>
    </row>
    <row r="6450" spans="2:13" x14ac:dyDescent="0.3">
      <c r="B6450" s="75">
        <v>347</v>
      </c>
      <c r="C6450" s="75">
        <v>6</v>
      </c>
      <c r="D6450" s="75">
        <v>-2.5910000000000002</v>
      </c>
      <c r="E6450" s="75">
        <v>1.8089999999999999</v>
      </c>
      <c r="F6450" s="75">
        <v>-0.65900000000000003</v>
      </c>
      <c r="G6450" s="75">
        <v>-1.6E-2</v>
      </c>
      <c r="H6450" s="75">
        <v>-0.67300000000000004</v>
      </c>
      <c r="I6450" s="75">
        <v>0.58799999999999997</v>
      </c>
      <c r="J6450" s="75">
        <v>8.4000000000000005E-2</v>
      </c>
      <c r="K6450" s="75">
        <v>0.182</v>
      </c>
      <c r="L6450" s="75">
        <v>-9.4E-2</v>
      </c>
      <c r="M6450" s="75">
        <v>-0.372</v>
      </c>
    </row>
    <row r="6451" spans="2:13" x14ac:dyDescent="0.3">
      <c r="B6451" s="75">
        <v>348</v>
      </c>
      <c r="C6451" s="75">
        <v>7</v>
      </c>
      <c r="D6451" s="75">
        <v>-3.3540000000000001</v>
      </c>
      <c r="E6451" s="75">
        <v>2.85</v>
      </c>
      <c r="F6451" s="75">
        <v>-0.88700000000000001</v>
      </c>
      <c r="G6451" s="75">
        <v>0.01</v>
      </c>
      <c r="H6451" s="75">
        <v>-0.55100000000000005</v>
      </c>
      <c r="I6451" s="75">
        <v>0.29299999999999998</v>
      </c>
      <c r="J6451" s="75">
        <v>0.90100000000000002</v>
      </c>
      <c r="K6451" s="75">
        <v>0.32</v>
      </c>
      <c r="L6451" s="75">
        <v>-0.30199999999999999</v>
      </c>
      <c r="M6451" s="75">
        <v>-1.0229999999999999</v>
      </c>
    </row>
    <row r="6452" spans="2:13" x14ac:dyDescent="0.3">
      <c r="B6452" s="75">
        <v>349</v>
      </c>
      <c r="C6452" s="75">
        <v>8</v>
      </c>
      <c r="D6452" s="75">
        <v>-4.2279999999999998</v>
      </c>
      <c r="E6452" s="75">
        <v>3.1110000000000002</v>
      </c>
      <c r="F6452" s="75">
        <v>-0.38</v>
      </c>
      <c r="G6452" s="75">
        <v>1.1599999999999999</v>
      </c>
      <c r="H6452" s="75">
        <v>-1.1879999999999999</v>
      </c>
      <c r="I6452" s="75">
        <v>-0.36199999999999999</v>
      </c>
      <c r="J6452" s="75">
        <v>0.51600000000000001</v>
      </c>
      <c r="K6452" s="75">
        <v>0.50700000000000001</v>
      </c>
      <c r="L6452" s="75">
        <v>0.66900000000000004</v>
      </c>
      <c r="M6452" s="75">
        <v>-7.3999999999999996E-2</v>
      </c>
    </row>
    <row r="6453" spans="2:13" x14ac:dyDescent="0.3">
      <c r="B6453" s="75">
        <v>350</v>
      </c>
      <c r="C6453" s="75">
        <v>9</v>
      </c>
      <c r="D6453" s="75">
        <v>-3.9009999999999998</v>
      </c>
      <c r="E6453" s="75">
        <v>2.4849999999999999</v>
      </c>
      <c r="F6453" s="75">
        <v>-0.95</v>
      </c>
      <c r="G6453" s="75">
        <v>0.70199999999999996</v>
      </c>
      <c r="H6453" s="75">
        <v>-0.47</v>
      </c>
      <c r="I6453" s="75">
        <v>1.1459999999999999</v>
      </c>
      <c r="J6453" s="75">
        <v>-0.109</v>
      </c>
      <c r="K6453" s="75">
        <v>1.597</v>
      </c>
      <c r="L6453" s="75">
        <v>0.14599999999999999</v>
      </c>
      <c r="M6453" s="75">
        <v>-1.1970000000000001</v>
      </c>
    </row>
    <row r="6454" spans="2:13" x14ac:dyDescent="0.3">
      <c r="B6454" s="75">
        <v>351</v>
      </c>
      <c r="C6454" s="75">
        <v>10</v>
      </c>
      <c r="D6454" s="75">
        <v>-4.7080000000000002</v>
      </c>
      <c r="E6454" s="75">
        <v>3.2690000000000001</v>
      </c>
      <c r="F6454" s="75">
        <v>-1.121</v>
      </c>
      <c r="G6454" s="75">
        <v>0.70099999999999996</v>
      </c>
      <c r="H6454" s="75">
        <v>0.437</v>
      </c>
      <c r="I6454" s="75">
        <v>0.17599999999999999</v>
      </c>
      <c r="J6454" s="75">
        <v>0.55200000000000005</v>
      </c>
      <c r="K6454" s="75">
        <v>4.0000000000000001E-3</v>
      </c>
      <c r="L6454" s="75">
        <v>-0.16800000000000001</v>
      </c>
      <c r="M6454" s="75">
        <v>-1.484</v>
      </c>
    </row>
    <row r="6455" spans="2:13" x14ac:dyDescent="0.3">
      <c r="B6455" s="75">
        <v>352</v>
      </c>
      <c r="C6455" s="75">
        <v>11</v>
      </c>
      <c r="D6455" s="75">
        <v>-3</v>
      </c>
      <c r="E6455" s="75">
        <v>1.524</v>
      </c>
      <c r="F6455" s="75">
        <v>-0.86599999999999999</v>
      </c>
      <c r="G6455" s="75">
        <v>1.0149999999999999</v>
      </c>
      <c r="H6455" s="75">
        <v>-0.4</v>
      </c>
      <c r="I6455" s="75">
        <v>0.86099999999999999</v>
      </c>
      <c r="J6455" s="75">
        <v>0.17399999999999999</v>
      </c>
      <c r="K6455" s="75">
        <v>0.93799999999999994</v>
      </c>
      <c r="L6455" s="75">
        <v>-0.216</v>
      </c>
      <c r="M6455" s="75">
        <v>-1.01</v>
      </c>
    </row>
    <row r="6456" spans="2:13" x14ac:dyDescent="0.3">
      <c r="B6456" s="75">
        <v>353</v>
      </c>
      <c r="C6456" s="75">
        <v>1</v>
      </c>
      <c r="D6456" s="75">
        <v>-3.347</v>
      </c>
      <c r="E6456" s="75">
        <v>-0.159</v>
      </c>
      <c r="F6456" s="75">
        <v>-0.41399999999999998</v>
      </c>
      <c r="G6456" s="75">
        <v>0.92200000000000004</v>
      </c>
      <c r="H6456" s="75">
        <v>0.97299999999999998</v>
      </c>
      <c r="I6456" s="75">
        <v>0.97799999999999998</v>
      </c>
      <c r="J6456" s="75">
        <v>0.92900000000000005</v>
      </c>
      <c r="K6456" s="75">
        <v>-1.2110000000000001</v>
      </c>
      <c r="L6456" s="75">
        <v>-1.268</v>
      </c>
      <c r="M6456" s="75">
        <v>0.27800000000000002</v>
      </c>
    </row>
    <row r="6457" spans="2:13" x14ac:dyDescent="0.3">
      <c r="B6457" s="75">
        <v>354</v>
      </c>
      <c r="C6457" s="75">
        <v>2</v>
      </c>
      <c r="D6457" s="75">
        <v>-3.5179999999999998</v>
      </c>
      <c r="E6457" s="75">
        <v>0.71599999999999997</v>
      </c>
      <c r="F6457" s="75">
        <v>-0.36499999999999999</v>
      </c>
      <c r="G6457" s="75">
        <v>1.788</v>
      </c>
      <c r="H6457" s="75">
        <v>0.58399999999999996</v>
      </c>
      <c r="I6457" s="75">
        <v>1.6779999999999999</v>
      </c>
      <c r="J6457" s="75">
        <v>-0.109</v>
      </c>
      <c r="K6457" s="75">
        <v>-1.6E-2</v>
      </c>
      <c r="L6457" s="75">
        <v>-1.5009999999999999</v>
      </c>
      <c r="M6457" s="75">
        <v>2E-3</v>
      </c>
    </row>
    <row r="6458" spans="2:13" x14ac:dyDescent="0.3">
      <c r="B6458" s="75">
        <v>355</v>
      </c>
      <c r="C6458" s="75">
        <v>3</v>
      </c>
      <c r="D6458" s="75">
        <v>-2.875</v>
      </c>
      <c r="E6458" s="75">
        <v>0.86799999999999999</v>
      </c>
      <c r="F6458" s="75">
        <v>-0.72799999999999998</v>
      </c>
      <c r="G6458" s="75">
        <v>1.4390000000000001</v>
      </c>
      <c r="H6458" s="75">
        <v>0.35499999999999998</v>
      </c>
      <c r="I6458" s="75">
        <v>0.84599999999999997</v>
      </c>
      <c r="J6458" s="75">
        <v>-0.378</v>
      </c>
      <c r="K6458" s="75">
        <v>-0.23300000000000001</v>
      </c>
      <c r="L6458" s="75">
        <v>-1.0720000000000001</v>
      </c>
      <c r="M6458" s="75">
        <v>0.505</v>
      </c>
    </row>
    <row r="6459" spans="2:13" x14ac:dyDescent="0.3">
      <c r="B6459" s="75">
        <v>356</v>
      </c>
      <c r="C6459" s="75">
        <v>4</v>
      </c>
      <c r="D6459" s="75">
        <v>-2.6120000000000001</v>
      </c>
      <c r="E6459" s="75">
        <v>1.403</v>
      </c>
      <c r="F6459" s="75">
        <v>-0.87</v>
      </c>
      <c r="G6459" s="75">
        <v>0.47</v>
      </c>
      <c r="H6459" s="75">
        <v>-0.44800000000000001</v>
      </c>
      <c r="I6459" s="75">
        <v>0.17199999999999999</v>
      </c>
      <c r="J6459" s="75">
        <v>-0.06</v>
      </c>
      <c r="K6459" s="75">
        <v>-0.65600000000000003</v>
      </c>
      <c r="L6459" s="75">
        <v>-0.33400000000000002</v>
      </c>
      <c r="M6459" s="75">
        <v>8.6999999999999994E-2</v>
      </c>
    </row>
    <row r="6460" spans="2:13" x14ac:dyDescent="0.3">
      <c r="B6460" s="75">
        <v>357</v>
      </c>
      <c r="C6460" s="75">
        <v>5</v>
      </c>
      <c r="D6460" s="75">
        <v>-2.859</v>
      </c>
      <c r="E6460" s="75">
        <v>2.2549999999999999</v>
      </c>
      <c r="F6460" s="75">
        <v>-0.67600000000000005</v>
      </c>
      <c r="G6460" s="75">
        <v>9.8000000000000004E-2</v>
      </c>
      <c r="H6460" s="75">
        <v>-1.0860000000000001</v>
      </c>
      <c r="I6460" s="75">
        <v>4.1000000000000002E-2</v>
      </c>
      <c r="J6460" s="75">
        <v>0.73199999999999998</v>
      </c>
      <c r="K6460" s="75">
        <v>0.30499999999999999</v>
      </c>
      <c r="L6460" s="75">
        <v>-0.14099999999999999</v>
      </c>
      <c r="M6460" s="75">
        <v>-0.63600000000000001</v>
      </c>
    </row>
    <row r="6461" spans="2:13" x14ac:dyDescent="0.3">
      <c r="B6461" s="75">
        <v>358</v>
      </c>
      <c r="C6461" s="75">
        <v>6</v>
      </c>
      <c r="D6461" s="75">
        <v>-2.4969999999999999</v>
      </c>
      <c r="E6461" s="75">
        <v>1.6919999999999999</v>
      </c>
      <c r="F6461" s="75">
        <v>-0.60699999999999998</v>
      </c>
      <c r="G6461" s="75">
        <v>0.02</v>
      </c>
      <c r="H6461" s="75">
        <v>-0.71</v>
      </c>
      <c r="I6461" s="75">
        <v>0.61199999999999999</v>
      </c>
      <c r="J6461" s="75">
        <v>9.2999999999999999E-2</v>
      </c>
      <c r="K6461" s="75">
        <v>0.27200000000000002</v>
      </c>
      <c r="L6461" s="75">
        <v>-0.06</v>
      </c>
      <c r="M6461" s="75">
        <v>-0.50700000000000001</v>
      </c>
    </row>
    <row r="6462" spans="2:13" x14ac:dyDescent="0.3">
      <c r="B6462" s="75">
        <v>359</v>
      </c>
      <c r="C6462" s="75">
        <v>7</v>
      </c>
      <c r="D6462" s="75">
        <v>-3.2360000000000002</v>
      </c>
      <c r="E6462" s="75">
        <v>2.7450000000000001</v>
      </c>
      <c r="F6462" s="75">
        <v>-0.80600000000000005</v>
      </c>
      <c r="G6462" s="75">
        <v>-0.2</v>
      </c>
      <c r="H6462" s="75">
        <v>-0.38600000000000001</v>
      </c>
      <c r="I6462" s="75">
        <v>0.35799999999999998</v>
      </c>
      <c r="J6462" s="75">
        <v>0.88900000000000001</v>
      </c>
      <c r="K6462" s="75">
        <v>0.51600000000000001</v>
      </c>
      <c r="L6462" s="75">
        <v>-0.29699999999999999</v>
      </c>
      <c r="M6462" s="75">
        <v>-1.075</v>
      </c>
    </row>
    <row r="6463" spans="2:13" x14ac:dyDescent="0.3">
      <c r="B6463" s="75">
        <v>360</v>
      </c>
      <c r="C6463" s="75">
        <v>8</v>
      </c>
      <c r="D6463" s="75">
        <v>-4.1879999999999997</v>
      </c>
      <c r="E6463" s="75">
        <v>3.2290000000000001</v>
      </c>
      <c r="F6463" s="75">
        <v>-0.45600000000000002</v>
      </c>
      <c r="G6463" s="75">
        <v>1.077</v>
      </c>
      <c r="H6463" s="75">
        <v>-1.385</v>
      </c>
      <c r="I6463" s="75">
        <v>-0.104</v>
      </c>
      <c r="J6463" s="75">
        <v>0.45900000000000002</v>
      </c>
      <c r="K6463" s="75">
        <v>0.55800000000000005</v>
      </c>
      <c r="L6463" s="75">
        <v>0.70099999999999996</v>
      </c>
      <c r="M6463" s="75">
        <v>-0.32</v>
      </c>
    </row>
    <row r="6464" spans="2:13" x14ac:dyDescent="0.3">
      <c r="B6464" s="75">
        <v>361</v>
      </c>
      <c r="C6464" s="75">
        <v>9</v>
      </c>
      <c r="D6464" s="75">
        <v>-3.7749999999999999</v>
      </c>
      <c r="E6464" s="75">
        <v>2.1880000000000002</v>
      </c>
      <c r="F6464" s="75">
        <v>-1.0169999999999999</v>
      </c>
      <c r="G6464" s="75">
        <v>0.68700000000000006</v>
      </c>
      <c r="H6464" s="75">
        <v>-0.46400000000000002</v>
      </c>
      <c r="I6464" s="75">
        <v>1.1890000000000001</v>
      </c>
      <c r="J6464" s="75">
        <v>-0.157</v>
      </c>
      <c r="K6464" s="75">
        <v>1.673</v>
      </c>
      <c r="L6464" s="75">
        <v>-2.4E-2</v>
      </c>
      <c r="M6464" s="75">
        <v>-1.1439999999999999</v>
      </c>
    </row>
    <row r="6465" spans="2:13" x14ac:dyDescent="0.3">
      <c r="B6465" s="75">
        <v>362</v>
      </c>
      <c r="C6465" s="75">
        <v>10</v>
      </c>
      <c r="D6465" s="75">
        <v>-4.7439999999999998</v>
      </c>
      <c r="E6465" s="75">
        <v>3.3849999999999998</v>
      </c>
      <c r="F6465" s="75">
        <v>-0.88600000000000001</v>
      </c>
      <c r="G6465" s="75">
        <v>0.57099999999999995</v>
      </c>
      <c r="H6465" s="75">
        <v>0.23499999999999999</v>
      </c>
      <c r="I6465" s="75">
        <v>0.183</v>
      </c>
      <c r="J6465" s="75">
        <v>0.35699999999999998</v>
      </c>
      <c r="K6465" s="75">
        <v>0.04</v>
      </c>
      <c r="L6465" s="75">
        <v>0.20300000000000001</v>
      </c>
      <c r="M6465" s="75">
        <v>-1.68</v>
      </c>
    </row>
    <row r="6466" spans="2:13" x14ac:dyDescent="0.3">
      <c r="B6466" s="75">
        <v>363</v>
      </c>
      <c r="C6466" s="75">
        <v>11</v>
      </c>
      <c r="D6466" s="75">
        <v>-3.0459999999999998</v>
      </c>
      <c r="E6466" s="75">
        <v>1.462</v>
      </c>
      <c r="F6466" s="75">
        <v>-0.82299999999999995</v>
      </c>
      <c r="G6466" s="75">
        <v>0.93500000000000005</v>
      </c>
      <c r="H6466" s="75">
        <v>-0.44</v>
      </c>
      <c r="I6466" s="75">
        <v>0.84899999999999998</v>
      </c>
      <c r="J6466" s="75">
        <v>8.5000000000000006E-2</v>
      </c>
      <c r="K6466" s="75">
        <v>0.86499999999999999</v>
      </c>
      <c r="L6466" s="75">
        <v>-0.17799999999999999</v>
      </c>
      <c r="M6466" s="75">
        <v>-0.95399999999999996</v>
      </c>
    </row>
    <row r="6467" spans="2:13" x14ac:dyDescent="0.3">
      <c r="B6467" s="75">
        <v>364</v>
      </c>
      <c r="C6467" s="75">
        <v>1</v>
      </c>
      <c r="D6467" s="75">
        <v>-3.5939999999999999</v>
      </c>
      <c r="E6467" s="75">
        <v>-0.13700000000000001</v>
      </c>
      <c r="F6467" s="75">
        <v>-2.8000000000000001E-2</v>
      </c>
      <c r="G6467" s="75">
        <v>1.018</v>
      </c>
      <c r="H6467" s="75">
        <v>1.069</v>
      </c>
      <c r="I6467" s="75">
        <v>0.72299999999999998</v>
      </c>
      <c r="J6467" s="75">
        <v>0.69499999999999995</v>
      </c>
      <c r="K6467" s="75">
        <v>-0.98199999999999998</v>
      </c>
      <c r="L6467" s="75">
        <v>-1.4330000000000001</v>
      </c>
      <c r="M6467" s="75">
        <v>0.249</v>
      </c>
    </row>
    <row r="6468" spans="2:13" x14ac:dyDescent="0.3">
      <c r="B6468" s="75">
        <v>365</v>
      </c>
      <c r="C6468" s="75">
        <v>2</v>
      </c>
      <c r="D6468" s="75">
        <v>-3.4260000000000002</v>
      </c>
      <c r="E6468" s="75">
        <v>0.58399999999999996</v>
      </c>
      <c r="F6468" s="75">
        <v>-0.46899999999999997</v>
      </c>
      <c r="G6468" s="75">
        <v>1.776</v>
      </c>
      <c r="H6468" s="75">
        <v>0.56599999999999995</v>
      </c>
      <c r="I6468" s="75">
        <v>1.6859999999999999</v>
      </c>
      <c r="J6468" s="75">
        <v>7.0000000000000007E-2</v>
      </c>
      <c r="K6468" s="75">
        <v>8.1000000000000003E-2</v>
      </c>
      <c r="L6468" s="75">
        <v>-1.4830000000000001</v>
      </c>
      <c r="M6468" s="75">
        <v>-0.14099999999999999</v>
      </c>
    </row>
    <row r="6469" spans="2:13" x14ac:dyDescent="0.3">
      <c r="B6469" s="75">
        <v>366</v>
      </c>
      <c r="C6469" s="75">
        <v>3</v>
      </c>
      <c r="D6469" s="75">
        <v>-3.0859999999999999</v>
      </c>
      <c r="E6469" s="75">
        <v>1.01</v>
      </c>
      <c r="F6469" s="75">
        <v>-0.627</v>
      </c>
      <c r="G6469" s="75">
        <v>1.508</v>
      </c>
      <c r="H6469" s="75">
        <v>0.33800000000000002</v>
      </c>
      <c r="I6469" s="75">
        <v>0.747</v>
      </c>
      <c r="J6469" s="75">
        <v>-0.47899999999999998</v>
      </c>
      <c r="K6469" s="75">
        <v>-0.32300000000000001</v>
      </c>
      <c r="L6469" s="75">
        <v>-1.087</v>
      </c>
      <c r="M6469" s="75">
        <v>0.64500000000000002</v>
      </c>
    </row>
    <row r="6470" spans="2:13" x14ac:dyDescent="0.3">
      <c r="B6470" s="75">
        <v>367</v>
      </c>
      <c r="C6470" s="75">
        <v>4</v>
      </c>
      <c r="D6470" s="75">
        <v>-2.75</v>
      </c>
      <c r="E6470" s="75">
        <v>1.4750000000000001</v>
      </c>
      <c r="F6470" s="75">
        <v>-0.84799999999999998</v>
      </c>
      <c r="G6470" s="75">
        <v>0.36399999999999999</v>
      </c>
      <c r="H6470" s="75">
        <v>-0.27500000000000002</v>
      </c>
      <c r="I6470" s="75">
        <v>0.02</v>
      </c>
      <c r="J6470" s="75">
        <v>-3.0000000000000001E-3</v>
      </c>
      <c r="K6470" s="75">
        <v>-0.78200000000000003</v>
      </c>
      <c r="L6470" s="75">
        <v>-0.29099999999999998</v>
      </c>
      <c r="M6470" s="75">
        <v>0.16700000000000001</v>
      </c>
    </row>
    <row r="6471" spans="2:13" x14ac:dyDescent="0.3">
      <c r="B6471" s="75">
        <v>368</v>
      </c>
      <c r="C6471" s="75">
        <v>5</v>
      </c>
      <c r="D6471" s="75">
        <v>-2.8460000000000001</v>
      </c>
      <c r="E6471" s="75">
        <v>2.4300000000000002</v>
      </c>
      <c r="F6471" s="75">
        <v>-0.78</v>
      </c>
      <c r="G6471" s="75">
        <v>-0.153</v>
      </c>
      <c r="H6471" s="75">
        <v>-0.90500000000000003</v>
      </c>
      <c r="I6471" s="75">
        <v>0.24</v>
      </c>
      <c r="J6471" s="75">
        <v>0.746</v>
      </c>
      <c r="K6471" s="75">
        <v>0.14000000000000001</v>
      </c>
      <c r="L6471" s="75">
        <v>-0.114</v>
      </c>
      <c r="M6471" s="75">
        <v>-0.746</v>
      </c>
    </row>
    <row r="6472" spans="2:13" x14ac:dyDescent="0.3">
      <c r="B6472" s="75">
        <v>369</v>
      </c>
      <c r="C6472" s="75">
        <v>6</v>
      </c>
      <c r="D6472" s="75">
        <v>-2.5110000000000001</v>
      </c>
      <c r="E6472" s="75">
        <v>1.5109999999999999</v>
      </c>
      <c r="F6472" s="75">
        <v>-0.55500000000000005</v>
      </c>
      <c r="G6472" s="75">
        <v>0.22600000000000001</v>
      </c>
      <c r="H6472" s="75">
        <v>-0.73499999999999999</v>
      </c>
      <c r="I6472" s="75">
        <v>0.63100000000000001</v>
      </c>
      <c r="J6472" s="75">
        <v>-6.0000000000000001E-3</v>
      </c>
      <c r="K6472" s="75">
        <v>0.52</v>
      </c>
      <c r="L6472" s="75">
        <v>-0.13800000000000001</v>
      </c>
      <c r="M6472" s="75">
        <v>-0.65100000000000002</v>
      </c>
    </row>
    <row r="6473" spans="2:13" x14ac:dyDescent="0.3">
      <c r="B6473" s="75">
        <v>370</v>
      </c>
      <c r="C6473" s="75">
        <v>7</v>
      </c>
      <c r="D6473" s="75">
        <v>-3.1240000000000001</v>
      </c>
      <c r="E6473" s="75">
        <v>2.7330000000000001</v>
      </c>
      <c r="F6473" s="75">
        <v>-0.85699999999999998</v>
      </c>
      <c r="G6473" s="75">
        <v>-0.33400000000000002</v>
      </c>
      <c r="H6473" s="75">
        <v>-0.312</v>
      </c>
      <c r="I6473" s="75">
        <v>0.58699999999999997</v>
      </c>
      <c r="J6473" s="75">
        <v>0.84899999999999998</v>
      </c>
      <c r="K6473" s="75">
        <v>0.47499999999999998</v>
      </c>
      <c r="L6473" s="75">
        <v>-0.17399999999999999</v>
      </c>
      <c r="M6473" s="75">
        <v>-0.89900000000000002</v>
      </c>
    </row>
    <row r="6474" spans="2:13" x14ac:dyDescent="0.3">
      <c r="B6474" s="75">
        <v>371</v>
      </c>
      <c r="C6474" s="75">
        <v>8</v>
      </c>
      <c r="D6474" s="75">
        <v>-4.1749999999999998</v>
      </c>
      <c r="E6474" s="75">
        <v>3.32</v>
      </c>
      <c r="F6474" s="75">
        <v>-0.44600000000000001</v>
      </c>
      <c r="G6474" s="75">
        <v>0.98799999999999999</v>
      </c>
      <c r="H6474" s="75">
        <v>-1.48</v>
      </c>
      <c r="I6474" s="75">
        <v>0.13300000000000001</v>
      </c>
      <c r="J6474" s="75">
        <v>0.50700000000000001</v>
      </c>
      <c r="K6474" s="75">
        <v>0.60499999999999998</v>
      </c>
      <c r="L6474" s="75">
        <v>0.69099999999999995</v>
      </c>
      <c r="M6474" s="75">
        <v>-0.46200000000000002</v>
      </c>
    </row>
    <row r="6475" spans="2:13" x14ac:dyDescent="0.3">
      <c r="B6475" s="75">
        <v>372</v>
      </c>
      <c r="C6475" s="75">
        <v>9</v>
      </c>
      <c r="D6475" s="75">
        <v>-3.7770000000000001</v>
      </c>
      <c r="E6475" s="75">
        <v>2.0640000000000001</v>
      </c>
      <c r="F6475" s="75">
        <v>-0.98299999999999998</v>
      </c>
      <c r="G6475" s="75">
        <v>0.84599999999999997</v>
      </c>
      <c r="H6475" s="75">
        <v>-0.373</v>
      </c>
      <c r="I6475" s="75">
        <v>0.96</v>
      </c>
      <c r="J6475" s="75">
        <v>-0.04</v>
      </c>
      <c r="K6475" s="75">
        <v>1.331</v>
      </c>
      <c r="L6475" s="75">
        <v>0.247</v>
      </c>
      <c r="M6475" s="75">
        <v>-1.0900000000000001</v>
      </c>
    </row>
    <row r="6476" spans="2:13" x14ac:dyDescent="0.3">
      <c r="B6476" s="75">
        <v>373</v>
      </c>
      <c r="C6476" s="75">
        <v>10</v>
      </c>
      <c r="D6476" s="75">
        <v>-4.7880000000000003</v>
      </c>
      <c r="E6476" s="75">
        <v>3.6320000000000001</v>
      </c>
      <c r="F6476" s="75">
        <v>-0.71</v>
      </c>
      <c r="G6476" s="75">
        <v>0.3</v>
      </c>
      <c r="H6476" s="75">
        <v>0.36599999999999999</v>
      </c>
      <c r="I6476" s="75">
        <v>-0.121</v>
      </c>
      <c r="J6476" s="75">
        <v>0.40300000000000002</v>
      </c>
      <c r="K6476" s="75">
        <v>-1.6E-2</v>
      </c>
      <c r="L6476" s="75">
        <v>0.124</v>
      </c>
      <c r="M6476" s="75">
        <v>-1.32</v>
      </c>
    </row>
    <row r="6477" spans="2:13" x14ac:dyDescent="0.3">
      <c r="B6477" s="75">
        <v>374</v>
      </c>
      <c r="C6477" s="75">
        <v>11</v>
      </c>
      <c r="D6477" s="75">
        <v>-3.0059999999999998</v>
      </c>
      <c r="E6477" s="75">
        <v>1.407</v>
      </c>
      <c r="F6477" s="75">
        <v>-0.875</v>
      </c>
      <c r="G6477" s="75">
        <v>0.94499999999999995</v>
      </c>
      <c r="H6477" s="75">
        <v>-0.495</v>
      </c>
      <c r="I6477" s="75">
        <v>0.72099999999999997</v>
      </c>
      <c r="J6477" s="75">
        <v>0.21199999999999999</v>
      </c>
      <c r="K6477" s="75">
        <v>0.75</v>
      </c>
      <c r="L6477" s="75">
        <v>-3.6999999999999998E-2</v>
      </c>
      <c r="M6477" s="75">
        <v>-1.054</v>
      </c>
    </row>
    <row r="6478" spans="2:13" x14ac:dyDescent="0.3">
      <c r="B6478" s="75">
        <v>375</v>
      </c>
      <c r="C6478" s="75">
        <v>1</v>
      </c>
      <c r="D6478" s="75">
        <v>-3.7810000000000001</v>
      </c>
      <c r="E6478" s="75">
        <v>-1.0999999999999999E-2</v>
      </c>
      <c r="F6478" s="75">
        <v>0.10199999999999999</v>
      </c>
      <c r="G6478" s="75">
        <v>1.115</v>
      </c>
      <c r="H6478" s="75">
        <v>1.036</v>
      </c>
      <c r="I6478" s="75">
        <v>0.65100000000000002</v>
      </c>
      <c r="J6478" s="75">
        <v>0.61499999999999999</v>
      </c>
      <c r="K6478" s="75">
        <v>-1.0820000000000001</v>
      </c>
      <c r="L6478" s="75">
        <v>-1.272</v>
      </c>
      <c r="M6478" s="75">
        <v>0.05</v>
      </c>
    </row>
    <row r="6479" spans="2:13" x14ac:dyDescent="0.3">
      <c r="B6479" s="75">
        <v>376</v>
      </c>
      <c r="C6479" s="75">
        <v>2</v>
      </c>
      <c r="D6479" s="75">
        <v>-3.3940000000000001</v>
      </c>
      <c r="E6479" s="75">
        <v>0.55700000000000005</v>
      </c>
      <c r="F6479" s="75">
        <v>-0.57299999999999995</v>
      </c>
      <c r="G6479" s="75">
        <v>1.704</v>
      </c>
      <c r="H6479" s="75">
        <v>0.60799999999999998</v>
      </c>
      <c r="I6479" s="75">
        <v>1.6439999999999999</v>
      </c>
      <c r="J6479" s="75">
        <v>0.109</v>
      </c>
      <c r="K6479" s="75">
        <v>0.2</v>
      </c>
      <c r="L6479" s="75">
        <v>-1.5069999999999999</v>
      </c>
      <c r="M6479" s="75">
        <v>-0.22500000000000001</v>
      </c>
    </row>
    <row r="6480" spans="2:13" x14ac:dyDescent="0.3">
      <c r="B6480" s="75">
        <v>377</v>
      </c>
      <c r="C6480" s="75">
        <v>3</v>
      </c>
      <c r="D6480" s="75">
        <v>-3.0910000000000002</v>
      </c>
      <c r="E6480" s="75">
        <v>0.93500000000000005</v>
      </c>
      <c r="F6480" s="75">
        <v>-0.57399999999999995</v>
      </c>
      <c r="G6480" s="75">
        <v>1.36</v>
      </c>
      <c r="H6480" s="75">
        <v>0.41599999999999998</v>
      </c>
      <c r="I6480" s="75">
        <v>0.76400000000000001</v>
      </c>
      <c r="J6480" s="75">
        <v>-0.48</v>
      </c>
      <c r="K6480" s="75">
        <v>-0.14399999999999999</v>
      </c>
      <c r="L6480" s="75">
        <v>-1.2949999999999999</v>
      </c>
      <c r="M6480" s="75">
        <v>0.69599999999999995</v>
      </c>
    </row>
    <row r="6481" spans="2:13" x14ac:dyDescent="0.3">
      <c r="B6481" s="75">
        <v>378</v>
      </c>
      <c r="C6481" s="75">
        <v>4</v>
      </c>
      <c r="D6481" s="75">
        <v>-2.85</v>
      </c>
      <c r="E6481" s="75">
        <v>1.446</v>
      </c>
      <c r="F6481" s="75">
        <v>-0.79200000000000004</v>
      </c>
      <c r="G6481" s="75">
        <v>0.48199999999999998</v>
      </c>
      <c r="H6481" s="75">
        <v>-0.36499999999999999</v>
      </c>
      <c r="I6481" s="75">
        <v>4.5999999999999999E-2</v>
      </c>
      <c r="J6481" s="75">
        <v>-2.9000000000000001E-2</v>
      </c>
      <c r="K6481" s="75">
        <v>-0.76100000000000001</v>
      </c>
      <c r="L6481" s="75">
        <v>-0.251</v>
      </c>
      <c r="M6481" s="75">
        <v>0.113</v>
      </c>
    </row>
    <row r="6482" spans="2:13" x14ac:dyDescent="0.3">
      <c r="B6482" s="75">
        <v>379</v>
      </c>
      <c r="C6482" s="75">
        <v>5</v>
      </c>
      <c r="D6482" s="75">
        <v>-2.8839999999999999</v>
      </c>
      <c r="E6482" s="75">
        <v>2.4239999999999999</v>
      </c>
      <c r="F6482" s="75">
        <v>-0.76400000000000001</v>
      </c>
      <c r="G6482" s="75">
        <v>-0.108</v>
      </c>
      <c r="H6482" s="75">
        <v>-1.0149999999999999</v>
      </c>
      <c r="I6482" s="75">
        <v>0.36099999999999999</v>
      </c>
      <c r="J6482" s="75">
        <v>0.71199999999999997</v>
      </c>
      <c r="K6482" s="75">
        <v>0.13300000000000001</v>
      </c>
      <c r="L6482" s="75">
        <v>-1.7000000000000001E-2</v>
      </c>
      <c r="M6482" s="75">
        <v>-0.84699999999999998</v>
      </c>
    </row>
    <row r="6483" spans="2:13" x14ac:dyDescent="0.3">
      <c r="B6483" s="75">
        <v>380</v>
      </c>
      <c r="C6483" s="75">
        <v>6</v>
      </c>
      <c r="D6483" s="75">
        <v>-2.6560000000000001</v>
      </c>
      <c r="E6483" s="75">
        <v>1.2629999999999999</v>
      </c>
      <c r="F6483" s="75">
        <v>-0.52700000000000002</v>
      </c>
      <c r="G6483" s="75">
        <v>0.46400000000000002</v>
      </c>
      <c r="H6483" s="75">
        <v>-0.61199999999999999</v>
      </c>
      <c r="I6483" s="75">
        <v>0.66800000000000004</v>
      </c>
      <c r="J6483" s="75">
        <v>-0.16</v>
      </c>
      <c r="K6483" s="75">
        <v>0.85699999999999998</v>
      </c>
      <c r="L6483" s="75">
        <v>-0.41599999999999998</v>
      </c>
      <c r="M6483" s="75">
        <v>-0.59599999999999997</v>
      </c>
    </row>
    <row r="6484" spans="2:13" x14ac:dyDescent="0.3">
      <c r="B6484" s="75">
        <v>381</v>
      </c>
      <c r="C6484" s="75">
        <v>7</v>
      </c>
      <c r="D6484" s="75">
        <v>-3.246</v>
      </c>
      <c r="E6484" s="75">
        <v>2.7959999999999998</v>
      </c>
      <c r="F6484" s="75">
        <v>-0.86699999999999999</v>
      </c>
      <c r="G6484" s="75">
        <v>-0.20499999999999999</v>
      </c>
      <c r="H6484" s="75">
        <v>-0.316</v>
      </c>
      <c r="I6484" s="75">
        <v>0.80800000000000005</v>
      </c>
      <c r="J6484" s="75">
        <v>0.82399999999999995</v>
      </c>
      <c r="K6484" s="75">
        <v>6.2E-2</v>
      </c>
      <c r="L6484" s="75">
        <v>-0.11799999999999999</v>
      </c>
      <c r="M6484" s="75">
        <v>-0.749</v>
      </c>
    </row>
    <row r="6485" spans="2:13" x14ac:dyDescent="0.3">
      <c r="B6485" s="75">
        <v>382</v>
      </c>
      <c r="C6485" s="75">
        <v>8</v>
      </c>
      <c r="D6485" s="75">
        <v>-4.1719999999999997</v>
      </c>
      <c r="E6485" s="75">
        <v>3.1880000000000002</v>
      </c>
      <c r="F6485" s="75">
        <v>-0.375</v>
      </c>
      <c r="G6485" s="75">
        <v>1.028</v>
      </c>
      <c r="H6485" s="75">
        <v>-1.41</v>
      </c>
      <c r="I6485" s="75">
        <v>8.0000000000000002E-3</v>
      </c>
      <c r="J6485" s="75">
        <v>0.51300000000000001</v>
      </c>
      <c r="K6485" s="75">
        <v>0.63500000000000001</v>
      </c>
      <c r="L6485" s="75">
        <v>0.80200000000000005</v>
      </c>
      <c r="M6485" s="75">
        <v>-0.28000000000000003</v>
      </c>
    </row>
    <row r="6486" spans="2:13" x14ac:dyDescent="0.3">
      <c r="B6486" s="75">
        <v>383</v>
      </c>
      <c r="C6486" s="75">
        <v>9</v>
      </c>
      <c r="D6486" s="75">
        <v>-3.8620000000000001</v>
      </c>
      <c r="E6486" s="75">
        <v>1.8009999999999999</v>
      </c>
      <c r="F6486" s="75">
        <v>-0.71699999999999997</v>
      </c>
      <c r="G6486" s="75">
        <v>1.133</v>
      </c>
      <c r="H6486" s="75">
        <v>-0.23</v>
      </c>
      <c r="I6486" s="75">
        <v>0.92200000000000004</v>
      </c>
      <c r="J6486" s="75">
        <v>-0.223</v>
      </c>
      <c r="K6486" s="75">
        <v>1.264</v>
      </c>
      <c r="L6486" s="75">
        <v>0.19400000000000001</v>
      </c>
      <c r="M6486" s="75">
        <v>-0.93500000000000005</v>
      </c>
    </row>
    <row r="6487" spans="2:13" x14ac:dyDescent="0.3">
      <c r="B6487" s="75">
        <v>384</v>
      </c>
      <c r="C6487" s="75">
        <v>10</v>
      </c>
      <c r="D6487" s="75">
        <v>-4.8360000000000003</v>
      </c>
      <c r="E6487" s="75">
        <v>3.871</v>
      </c>
      <c r="F6487" s="75">
        <v>-0.68400000000000005</v>
      </c>
      <c r="G6487" s="75">
        <v>0.182</v>
      </c>
      <c r="H6487" s="75">
        <v>0.34899999999999998</v>
      </c>
      <c r="I6487" s="75">
        <v>-0.17599999999999999</v>
      </c>
      <c r="J6487" s="75">
        <v>0.317</v>
      </c>
      <c r="K6487" s="75">
        <v>5.8999999999999997E-2</v>
      </c>
      <c r="L6487" s="75">
        <v>-2.4E-2</v>
      </c>
      <c r="M6487" s="75">
        <v>-1.1299999999999999</v>
      </c>
    </row>
    <row r="6488" spans="2:13" x14ac:dyDescent="0.3">
      <c r="B6488" s="75">
        <v>385</v>
      </c>
      <c r="C6488" s="75">
        <v>11</v>
      </c>
      <c r="D6488" s="75">
        <v>-2.9729999999999999</v>
      </c>
      <c r="E6488" s="75">
        <v>1.304</v>
      </c>
      <c r="F6488" s="75">
        <v>-0.84899999999999998</v>
      </c>
      <c r="G6488" s="75">
        <v>0.98399999999999999</v>
      </c>
      <c r="H6488" s="75">
        <v>-0.50800000000000001</v>
      </c>
      <c r="I6488" s="75">
        <v>0.59</v>
      </c>
      <c r="J6488" s="75">
        <v>0.248</v>
      </c>
      <c r="K6488" s="75">
        <v>0.72799999999999998</v>
      </c>
      <c r="L6488" s="75">
        <v>7.2999999999999995E-2</v>
      </c>
      <c r="M6488" s="75">
        <v>-1.107</v>
      </c>
    </row>
    <row r="6489" spans="2:13" x14ac:dyDescent="0.3">
      <c r="B6489" s="75">
        <v>386</v>
      </c>
      <c r="C6489" s="75">
        <v>1</v>
      </c>
      <c r="D6489" s="75">
        <v>-3.8580000000000001</v>
      </c>
      <c r="E6489" s="75">
        <v>0.115</v>
      </c>
      <c r="F6489" s="75">
        <v>0.05</v>
      </c>
      <c r="G6489" s="75">
        <v>1.17</v>
      </c>
      <c r="H6489" s="75">
        <v>0.97499999999999998</v>
      </c>
      <c r="I6489" s="75">
        <v>0.70299999999999996</v>
      </c>
      <c r="J6489" s="75">
        <v>0.58499999999999996</v>
      </c>
      <c r="K6489" s="75">
        <v>-1.1910000000000001</v>
      </c>
      <c r="L6489" s="75">
        <v>-1.1719999999999999</v>
      </c>
      <c r="M6489" s="75">
        <v>-7.5999999999999998E-2</v>
      </c>
    </row>
    <row r="6490" spans="2:13" x14ac:dyDescent="0.3">
      <c r="B6490" s="75">
        <v>387</v>
      </c>
      <c r="C6490" s="75">
        <v>2</v>
      </c>
      <c r="D6490" s="75">
        <v>-3.4039999999999999</v>
      </c>
      <c r="E6490" s="75">
        <v>0.50600000000000001</v>
      </c>
      <c r="F6490" s="75">
        <v>-0.59099999999999997</v>
      </c>
      <c r="G6490" s="75">
        <v>1.627</v>
      </c>
      <c r="H6490" s="75">
        <v>0.66</v>
      </c>
      <c r="I6490" s="75">
        <v>1.456</v>
      </c>
      <c r="J6490" s="75">
        <v>6.8000000000000005E-2</v>
      </c>
      <c r="K6490" s="75">
        <v>0.38100000000000001</v>
      </c>
      <c r="L6490" s="75">
        <v>-1.494</v>
      </c>
      <c r="M6490" s="75">
        <v>-0.45300000000000001</v>
      </c>
    </row>
    <row r="6491" spans="2:13" x14ac:dyDescent="0.3">
      <c r="B6491" s="75">
        <v>388</v>
      </c>
      <c r="C6491" s="75">
        <v>3</v>
      </c>
      <c r="D6491" s="75">
        <v>-2.952</v>
      </c>
      <c r="E6491" s="75">
        <v>0.77700000000000002</v>
      </c>
      <c r="F6491" s="75">
        <v>-0.74</v>
      </c>
      <c r="G6491" s="75">
        <v>1.3109999999999999</v>
      </c>
      <c r="H6491" s="75">
        <v>0.42399999999999999</v>
      </c>
      <c r="I6491" s="75">
        <v>0.85299999999999998</v>
      </c>
      <c r="J6491" s="75">
        <v>-0.31900000000000001</v>
      </c>
      <c r="K6491" s="75">
        <v>-8.2000000000000003E-2</v>
      </c>
      <c r="L6491" s="75">
        <v>-1.456</v>
      </c>
      <c r="M6491" s="75">
        <v>0.61599999999999999</v>
      </c>
    </row>
    <row r="6492" spans="2:13" x14ac:dyDescent="0.3">
      <c r="B6492" s="75">
        <v>389</v>
      </c>
      <c r="C6492" s="75">
        <v>4</v>
      </c>
      <c r="D6492" s="75">
        <v>-3.0049999999999999</v>
      </c>
      <c r="E6492" s="75">
        <v>1.472</v>
      </c>
      <c r="F6492" s="75">
        <v>-0.71599999999999997</v>
      </c>
      <c r="G6492" s="75">
        <v>0.53500000000000003</v>
      </c>
      <c r="H6492" s="75">
        <v>-0.39200000000000002</v>
      </c>
      <c r="I6492" s="75">
        <v>5.3999999999999999E-2</v>
      </c>
      <c r="J6492" s="75">
        <v>-5.3999999999999999E-2</v>
      </c>
      <c r="K6492" s="75">
        <v>-0.68600000000000005</v>
      </c>
      <c r="L6492" s="75">
        <v>-0.28999999999999998</v>
      </c>
      <c r="M6492" s="75">
        <v>0.153</v>
      </c>
    </row>
    <row r="6493" spans="2:13" x14ac:dyDescent="0.3">
      <c r="B6493" s="75">
        <v>390</v>
      </c>
      <c r="C6493" s="75">
        <v>5</v>
      </c>
      <c r="D6493" s="75">
        <v>-2.8980000000000001</v>
      </c>
      <c r="E6493" s="75">
        <v>2.4209999999999998</v>
      </c>
      <c r="F6493" s="75">
        <v>-0.81</v>
      </c>
      <c r="G6493" s="75">
        <v>-4.2999999999999997E-2</v>
      </c>
      <c r="H6493" s="75">
        <v>-1.1639999999999999</v>
      </c>
      <c r="I6493" s="75">
        <v>0.44800000000000001</v>
      </c>
      <c r="J6493" s="75">
        <v>0.69</v>
      </c>
      <c r="K6493" s="75">
        <v>0.218</v>
      </c>
      <c r="L6493" s="75">
        <v>-7.8E-2</v>
      </c>
      <c r="M6493" s="75">
        <v>-0.876</v>
      </c>
    </row>
    <row r="6494" spans="2:13" x14ac:dyDescent="0.3">
      <c r="B6494" s="75">
        <v>391</v>
      </c>
      <c r="C6494" s="75">
        <v>6</v>
      </c>
      <c r="D6494" s="75">
        <v>-2.9060000000000001</v>
      </c>
      <c r="E6494" s="75">
        <v>1.1020000000000001</v>
      </c>
      <c r="F6494" s="75">
        <v>-0.49099999999999999</v>
      </c>
      <c r="G6494" s="75">
        <v>0.57499999999999996</v>
      </c>
      <c r="H6494" s="75">
        <v>-0.38600000000000001</v>
      </c>
      <c r="I6494" s="75">
        <v>0.77100000000000002</v>
      </c>
      <c r="J6494" s="75">
        <v>-0.13400000000000001</v>
      </c>
      <c r="K6494" s="75">
        <v>0.97699999999999998</v>
      </c>
      <c r="L6494" s="75">
        <v>-0.54</v>
      </c>
      <c r="M6494" s="75">
        <v>-0.60399999999999998</v>
      </c>
    </row>
    <row r="6495" spans="2:13" x14ac:dyDescent="0.3">
      <c r="B6495" s="75">
        <v>392</v>
      </c>
      <c r="C6495" s="75">
        <v>7</v>
      </c>
      <c r="D6495" s="75">
        <v>-3.4620000000000002</v>
      </c>
      <c r="E6495" s="75">
        <v>2.6480000000000001</v>
      </c>
      <c r="F6495" s="75">
        <v>-0.44700000000000001</v>
      </c>
      <c r="G6495" s="75">
        <v>0</v>
      </c>
      <c r="H6495" s="75">
        <v>-0.41599999999999998</v>
      </c>
      <c r="I6495" s="75">
        <v>0.76700000000000002</v>
      </c>
      <c r="J6495" s="75">
        <v>0.56899999999999995</v>
      </c>
      <c r="K6495" s="75">
        <v>-7.1999999999999995E-2</v>
      </c>
      <c r="L6495" s="75">
        <v>-0.08</v>
      </c>
      <c r="M6495" s="75">
        <v>-0.79800000000000004</v>
      </c>
    </row>
    <row r="6496" spans="2:13" x14ac:dyDescent="0.3">
      <c r="B6496" s="75">
        <v>393</v>
      </c>
      <c r="C6496" s="75">
        <v>8</v>
      </c>
      <c r="D6496" s="75">
        <v>-4.0759999999999996</v>
      </c>
      <c r="E6496" s="75">
        <v>3.3359999999999999</v>
      </c>
      <c r="F6496" s="75">
        <v>-0.68799999999999994</v>
      </c>
      <c r="G6496" s="75">
        <v>0.67700000000000005</v>
      </c>
      <c r="H6496" s="75">
        <v>-1.472</v>
      </c>
      <c r="I6496" s="75">
        <v>0.46100000000000002</v>
      </c>
      <c r="J6496" s="75">
        <v>0.68200000000000005</v>
      </c>
      <c r="K6496" s="75">
        <v>0.72399999999999998</v>
      </c>
      <c r="L6496" s="75">
        <v>0.71699999999999997</v>
      </c>
      <c r="M6496" s="75">
        <v>-0.40899999999999997</v>
      </c>
    </row>
    <row r="6497" spans="2:13" x14ac:dyDescent="0.3">
      <c r="B6497" s="75">
        <v>394</v>
      </c>
      <c r="C6497" s="75">
        <v>9</v>
      </c>
      <c r="D6497" s="75">
        <v>-3.8460000000000001</v>
      </c>
      <c r="E6497" s="75">
        <v>1.4259999999999999</v>
      </c>
      <c r="F6497" s="75">
        <v>-0.60699999999999998</v>
      </c>
      <c r="G6497" s="75">
        <v>1.4339999999999999</v>
      </c>
      <c r="H6497" s="75">
        <v>-7.1999999999999995E-2</v>
      </c>
      <c r="I6497" s="75">
        <v>1.1299999999999999</v>
      </c>
      <c r="J6497" s="75">
        <v>-0.53500000000000003</v>
      </c>
      <c r="K6497" s="75">
        <v>1.159</v>
      </c>
      <c r="L6497" s="75">
        <v>-0.123</v>
      </c>
      <c r="M6497" s="75">
        <v>-0.38500000000000001</v>
      </c>
    </row>
    <row r="6498" spans="2:13" x14ac:dyDescent="0.3">
      <c r="B6498" s="75">
        <v>395</v>
      </c>
      <c r="C6498" s="75">
        <v>10</v>
      </c>
      <c r="D6498" s="75">
        <v>-4.8849999999999998</v>
      </c>
      <c r="E6498" s="75">
        <v>3.9670000000000001</v>
      </c>
      <c r="F6498" s="75">
        <v>-0.94799999999999995</v>
      </c>
      <c r="G6498" s="75">
        <v>0.373</v>
      </c>
      <c r="H6498" s="75">
        <v>0.255</v>
      </c>
      <c r="I6498" s="75">
        <v>-0.121</v>
      </c>
      <c r="J6498" s="75">
        <v>0.43</v>
      </c>
      <c r="K6498" s="75">
        <v>-1.2999999999999999E-2</v>
      </c>
      <c r="L6498" s="75">
        <v>1.7999999999999999E-2</v>
      </c>
      <c r="M6498" s="75">
        <v>-1.518</v>
      </c>
    </row>
    <row r="6499" spans="2:13" x14ac:dyDescent="0.3">
      <c r="B6499" s="75">
        <v>396</v>
      </c>
      <c r="C6499" s="75">
        <v>11</v>
      </c>
      <c r="D6499" s="75">
        <v>-2.98</v>
      </c>
      <c r="E6499" s="75">
        <v>1.29</v>
      </c>
      <c r="F6499" s="75">
        <v>-0.84199999999999997</v>
      </c>
      <c r="G6499" s="75">
        <v>0.95499999999999996</v>
      </c>
      <c r="H6499" s="75">
        <v>-0.49099999999999999</v>
      </c>
      <c r="I6499" s="75">
        <v>0.57199999999999995</v>
      </c>
      <c r="J6499" s="75">
        <v>0.26700000000000002</v>
      </c>
      <c r="K6499" s="75">
        <v>0.69199999999999995</v>
      </c>
      <c r="L6499" s="75">
        <v>8.4000000000000005E-2</v>
      </c>
      <c r="M6499" s="75">
        <v>-1.1000000000000001</v>
      </c>
    </row>
    <row r="6500" spans="2:13" x14ac:dyDescent="0.3">
      <c r="B6500" s="75">
        <v>397</v>
      </c>
      <c r="C6500" s="75">
        <v>1</v>
      </c>
      <c r="D6500" s="75">
        <v>-3.2080000000000002</v>
      </c>
      <c r="E6500" s="75">
        <v>-0.60799999999999998</v>
      </c>
      <c r="F6500" s="75">
        <v>-0.51600000000000001</v>
      </c>
      <c r="G6500" s="75">
        <v>1.0980000000000001</v>
      </c>
      <c r="H6500" s="75">
        <v>1.5289999999999999</v>
      </c>
      <c r="I6500" s="75">
        <v>1.069</v>
      </c>
      <c r="J6500" s="75">
        <v>0.186</v>
      </c>
      <c r="K6500" s="75">
        <v>-0.94699999999999995</v>
      </c>
      <c r="L6500" s="75">
        <v>-0.248</v>
      </c>
      <c r="M6500" s="75">
        <v>-5.8999999999999997E-2</v>
      </c>
    </row>
    <row r="6501" spans="2:13" x14ac:dyDescent="0.3">
      <c r="B6501" s="75">
        <v>398</v>
      </c>
      <c r="C6501" s="75">
        <v>2</v>
      </c>
      <c r="D6501" s="75">
        <v>-2.569</v>
      </c>
      <c r="E6501" s="75">
        <v>-0.11</v>
      </c>
      <c r="F6501" s="75">
        <v>-0.84099999999999997</v>
      </c>
      <c r="G6501" s="75">
        <v>0.73199999999999998</v>
      </c>
      <c r="H6501" s="75">
        <v>1.1120000000000001</v>
      </c>
      <c r="I6501" s="75">
        <v>0.96099999999999997</v>
      </c>
      <c r="J6501" s="75">
        <v>-7.4999999999999997E-2</v>
      </c>
      <c r="K6501" s="75">
        <v>0.14799999999999999</v>
      </c>
      <c r="L6501" s="75">
        <v>-0.89300000000000002</v>
      </c>
      <c r="M6501" s="75">
        <v>0.314</v>
      </c>
    </row>
    <row r="6502" spans="2:13" x14ac:dyDescent="0.3">
      <c r="B6502" s="75">
        <v>399</v>
      </c>
      <c r="C6502" s="75">
        <v>3</v>
      </c>
      <c r="D6502" s="75">
        <v>-2.21</v>
      </c>
      <c r="E6502" s="75">
        <v>0.66100000000000003</v>
      </c>
      <c r="F6502" s="75">
        <v>-0.58099999999999996</v>
      </c>
      <c r="G6502" s="75">
        <v>1.139</v>
      </c>
      <c r="H6502" s="75">
        <v>0.23799999999999999</v>
      </c>
      <c r="I6502" s="75">
        <v>7.3999999999999996E-2</v>
      </c>
      <c r="J6502" s="75">
        <v>-0.625</v>
      </c>
      <c r="K6502" s="75">
        <v>-0.36599999999999999</v>
      </c>
      <c r="L6502" s="75">
        <v>-0.32600000000000001</v>
      </c>
      <c r="M6502" s="75">
        <v>0.55700000000000005</v>
      </c>
    </row>
    <row r="6503" spans="2:13" x14ac:dyDescent="0.3">
      <c r="B6503" s="75">
        <v>400</v>
      </c>
      <c r="C6503" s="75">
        <v>4</v>
      </c>
      <c r="D6503" s="75">
        <v>-1.885</v>
      </c>
      <c r="E6503" s="75">
        <v>2.214</v>
      </c>
      <c r="F6503" s="75">
        <v>-0.67300000000000004</v>
      </c>
      <c r="G6503" s="75">
        <v>0.14699999999999999</v>
      </c>
      <c r="H6503" s="75">
        <v>-0.14799999999999999</v>
      </c>
      <c r="I6503" s="75">
        <v>-0.4</v>
      </c>
      <c r="J6503" s="75">
        <v>0.252</v>
      </c>
      <c r="K6503" s="75">
        <v>-9.8000000000000004E-2</v>
      </c>
      <c r="L6503" s="75">
        <v>-0.874</v>
      </c>
      <c r="M6503" s="75">
        <v>0.245</v>
      </c>
    </row>
    <row r="6504" spans="2:13" x14ac:dyDescent="0.3">
      <c r="B6504" s="75">
        <v>401</v>
      </c>
      <c r="C6504" s="75">
        <v>5</v>
      </c>
      <c r="D6504" s="75">
        <v>-2.488</v>
      </c>
      <c r="E6504" s="75">
        <v>2.8220000000000001</v>
      </c>
      <c r="F6504" s="75">
        <v>-0.23899999999999999</v>
      </c>
      <c r="G6504" s="75">
        <v>-0.33</v>
      </c>
      <c r="H6504" s="75">
        <v>-1.355</v>
      </c>
      <c r="I6504" s="75">
        <v>0.28399999999999997</v>
      </c>
      <c r="J6504" s="75">
        <v>0.10100000000000001</v>
      </c>
      <c r="K6504" s="75">
        <v>0.93400000000000005</v>
      </c>
      <c r="L6504" s="75">
        <v>-0.96599999999999997</v>
      </c>
      <c r="M6504" s="75">
        <v>-0.31</v>
      </c>
    </row>
    <row r="6505" spans="2:13" x14ac:dyDescent="0.3">
      <c r="B6505" s="75">
        <v>402</v>
      </c>
      <c r="C6505" s="75">
        <v>6</v>
      </c>
      <c r="D6505" s="75">
        <v>-2.335</v>
      </c>
      <c r="E6505" s="75">
        <v>2.8959999999999999</v>
      </c>
      <c r="F6505" s="75">
        <v>-0.29499999999999998</v>
      </c>
      <c r="G6505" s="75">
        <v>-0.42</v>
      </c>
      <c r="H6505" s="75">
        <v>-0.64500000000000002</v>
      </c>
      <c r="I6505" s="75">
        <v>0.35099999999999998</v>
      </c>
      <c r="J6505" s="75">
        <v>0.12</v>
      </c>
      <c r="K6505" s="75">
        <v>0.44700000000000001</v>
      </c>
      <c r="L6505" s="75">
        <v>-1.1259999999999999</v>
      </c>
      <c r="M6505" s="75">
        <v>0.11</v>
      </c>
    </row>
    <row r="6506" spans="2:13" x14ac:dyDescent="0.3">
      <c r="B6506" s="75">
        <v>403</v>
      </c>
      <c r="C6506" s="75">
        <v>7</v>
      </c>
      <c r="D6506" s="75">
        <v>-2.7149999999999999</v>
      </c>
      <c r="E6506" s="75">
        <v>2.3250000000000002</v>
      </c>
      <c r="F6506" s="75">
        <v>0.70099999999999996</v>
      </c>
      <c r="G6506" s="75">
        <v>0.23899999999999999</v>
      </c>
      <c r="H6506" s="75">
        <v>-1.4259999999999999</v>
      </c>
      <c r="I6506" s="75">
        <v>-0.218</v>
      </c>
      <c r="J6506" s="75">
        <v>-0.317</v>
      </c>
      <c r="K6506" s="75">
        <v>1.516</v>
      </c>
      <c r="L6506" s="75">
        <v>-0.16200000000000001</v>
      </c>
      <c r="M6506" s="75">
        <v>-0.70299999999999996</v>
      </c>
    </row>
    <row r="6507" spans="2:13" x14ac:dyDescent="0.3">
      <c r="B6507" s="75">
        <v>404</v>
      </c>
      <c r="C6507" s="75">
        <v>8</v>
      </c>
      <c r="D6507" s="75">
        <v>-4.21</v>
      </c>
      <c r="E6507" s="75">
        <v>3.2890000000000001</v>
      </c>
      <c r="F6507" s="75">
        <v>-0.106</v>
      </c>
      <c r="G6507" s="75">
        <v>-1.2470000000000001</v>
      </c>
      <c r="H6507" s="75">
        <v>-0.68300000000000005</v>
      </c>
      <c r="I6507" s="75">
        <v>0.53900000000000003</v>
      </c>
      <c r="J6507" s="75">
        <v>0.57899999999999996</v>
      </c>
      <c r="K6507" s="75">
        <v>0.83199999999999996</v>
      </c>
      <c r="L6507" s="75">
        <v>-3.5000000000000003E-2</v>
      </c>
      <c r="M6507" s="75">
        <v>-0.76400000000000001</v>
      </c>
    </row>
    <row r="6508" spans="2:13" x14ac:dyDescent="0.3">
      <c r="B6508" s="75">
        <v>405</v>
      </c>
      <c r="C6508" s="75">
        <v>9</v>
      </c>
      <c r="D6508" s="75">
        <v>-3.984</v>
      </c>
      <c r="E6508" s="75">
        <v>2.29</v>
      </c>
      <c r="F6508" s="75">
        <v>-0.10299999999999999</v>
      </c>
      <c r="G6508" s="75">
        <v>-0.70699999999999996</v>
      </c>
      <c r="H6508" s="75">
        <v>0.29699999999999999</v>
      </c>
      <c r="I6508" s="75">
        <v>0.317</v>
      </c>
      <c r="J6508" s="75">
        <v>0.85699999999999998</v>
      </c>
      <c r="K6508" s="75">
        <v>1.403</v>
      </c>
      <c r="L6508" s="75">
        <v>-1.2529999999999999</v>
      </c>
      <c r="M6508" s="75">
        <v>-0.29799999999999999</v>
      </c>
    </row>
    <row r="6509" spans="2:13" x14ac:dyDescent="0.3">
      <c r="B6509" s="75">
        <v>406</v>
      </c>
      <c r="C6509" s="75">
        <v>10</v>
      </c>
      <c r="D6509" s="75">
        <v>-4.9640000000000004</v>
      </c>
      <c r="E6509" s="75">
        <v>2.78</v>
      </c>
      <c r="F6509" s="75">
        <v>0.47399999999999998</v>
      </c>
      <c r="G6509" s="75">
        <v>4.7E-2</v>
      </c>
      <c r="H6509" s="75">
        <v>0.41699999999999998</v>
      </c>
      <c r="I6509" s="75">
        <v>-0.32800000000000001</v>
      </c>
      <c r="J6509" s="75">
        <v>0.33400000000000002</v>
      </c>
      <c r="K6509" s="75">
        <v>0.47399999999999998</v>
      </c>
      <c r="L6509" s="75">
        <v>-1.26</v>
      </c>
      <c r="M6509" s="75">
        <v>-0.221</v>
      </c>
    </row>
    <row r="6510" spans="2:13" x14ac:dyDescent="0.3">
      <c r="B6510" s="75">
        <v>407</v>
      </c>
      <c r="C6510" s="75">
        <v>11</v>
      </c>
      <c r="D6510" s="75">
        <v>-2.528</v>
      </c>
      <c r="E6510" s="75">
        <v>1.288</v>
      </c>
      <c r="F6510" s="75">
        <v>-0.14399999999999999</v>
      </c>
      <c r="G6510" s="75">
        <v>-0.17100000000000001</v>
      </c>
      <c r="H6510" s="75">
        <v>-7.6999999999999999E-2</v>
      </c>
      <c r="I6510" s="75">
        <v>0.26</v>
      </c>
      <c r="J6510" s="75">
        <v>-4.4999999999999998E-2</v>
      </c>
      <c r="K6510" s="75">
        <v>0.68100000000000005</v>
      </c>
      <c r="L6510" s="75">
        <v>-1.399</v>
      </c>
      <c r="M6510" s="75">
        <v>-6.6000000000000003E-2</v>
      </c>
    </row>
    <row r="6511" spans="2:13" x14ac:dyDescent="0.3">
      <c r="B6511" s="75">
        <v>408</v>
      </c>
      <c r="C6511" s="75">
        <v>1</v>
      </c>
      <c r="D6511" s="75">
        <v>-3.431</v>
      </c>
      <c r="E6511" s="75">
        <v>-0.5</v>
      </c>
      <c r="F6511" s="75">
        <v>-0.36199999999999999</v>
      </c>
      <c r="G6511" s="75">
        <v>1.173</v>
      </c>
      <c r="H6511" s="75">
        <v>1.59</v>
      </c>
      <c r="I6511" s="75">
        <v>0.95599999999999996</v>
      </c>
      <c r="J6511" s="75">
        <v>0.16200000000000001</v>
      </c>
      <c r="K6511" s="75">
        <v>-0.85299999999999998</v>
      </c>
      <c r="L6511" s="75">
        <v>-0.36399999999999999</v>
      </c>
      <c r="M6511" s="75">
        <v>8.4000000000000005E-2</v>
      </c>
    </row>
    <row r="6512" spans="2:13" x14ac:dyDescent="0.3">
      <c r="B6512" s="75">
        <v>409</v>
      </c>
      <c r="C6512" s="75">
        <v>2</v>
      </c>
      <c r="D6512" s="75">
        <v>-2.6589999999999998</v>
      </c>
      <c r="E6512" s="75">
        <v>-0.10100000000000001</v>
      </c>
      <c r="F6512" s="75">
        <v>-0.68700000000000006</v>
      </c>
      <c r="G6512" s="75">
        <v>0.69699999999999995</v>
      </c>
      <c r="H6512" s="75">
        <v>1.081</v>
      </c>
      <c r="I6512" s="75">
        <v>1.0449999999999999</v>
      </c>
      <c r="J6512" s="75">
        <v>-0.14899999999999999</v>
      </c>
      <c r="K6512" s="75">
        <v>0.184</v>
      </c>
      <c r="L6512" s="75">
        <v>-0.92700000000000005</v>
      </c>
      <c r="M6512" s="75">
        <v>0.32700000000000001</v>
      </c>
    </row>
    <row r="6513" spans="2:13" x14ac:dyDescent="0.3">
      <c r="B6513" s="75">
        <v>410</v>
      </c>
      <c r="C6513" s="75">
        <v>3</v>
      </c>
      <c r="D6513" s="75">
        <v>-2.1030000000000002</v>
      </c>
      <c r="E6513" s="75">
        <v>0.65500000000000003</v>
      </c>
      <c r="F6513" s="75">
        <v>-0.84</v>
      </c>
      <c r="G6513" s="75">
        <v>1.1950000000000001</v>
      </c>
      <c r="H6513" s="75">
        <v>0.377</v>
      </c>
      <c r="I6513" s="75">
        <v>0.13500000000000001</v>
      </c>
      <c r="J6513" s="75">
        <v>-0.504</v>
      </c>
      <c r="K6513" s="75">
        <v>-0.54900000000000004</v>
      </c>
      <c r="L6513" s="75">
        <v>-0.40400000000000003</v>
      </c>
      <c r="M6513" s="75">
        <v>0.60199999999999998</v>
      </c>
    </row>
    <row r="6514" spans="2:13" x14ac:dyDescent="0.3">
      <c r="B6514" s="75">
        <v>411</v>
      </c>
      <c r="C6514" s="75">
        <v>4</v>
      </c>
      <c r="D6514" s="75">
        <v>-1.9259999999999999</v>
      </c>
      <c r="E6514" s="75">
        <v>2.1720000000000002</v>
      </c>
      <c r="F6514" s="75">
        <v>-0.57099999999999995</v>
      </c>
      <c r="G6514" s="75">
        <v>0.25700000000000001</v>
      </c>
      <c r="H6514" s="75">
        <v>-0.159</v>
      </c>
      <c r="I6514" s="75">
        <v>-0.49299999999999999</v>
      </c>
      <c r="J6514" s="75">
        <v>0.27</v>
      </c>
      <c r="K6514" s="75">
        <v>-0.153</v>
      </c>
      <c r="L6514" s="75">
        <v>-0.67300000000000004</v>
      </c>
      <c r="M6514" s="75">
        <v>-5.0000000000000001E-3</v>
      </c>
    </row>
    <row r="6515" spans="2:13" x14ac:dyDescent="0.3">
      <c r="B6515" s="75">
        <v>412</v>
      </c>
      <c r="C6515" s="75">
        <v>5</v>
      </c>
      <c r="D6515" s="75">
        <v>-2.512</v>
      </c>
      <c r="E6515" s="75">
        <v>2.8260000000000001</v>
      </c>
      <c r="F6515" s="75">
        <v>-0.17100000000000001</v>
      </c>
      <c r="G6515" s="75">
        <v>-0.38500000000000001</v>
      </c>
      <c r="H6515" s="75">
        <v>-1.4950000000000001</v>
      </c>
      <c r="I6515" s="75">
        <v>0.38100000000000001</v>
      </c>
      <c r="J6515" s="75">
        <v>6.7000000000000004E-2</v>
      </c>
      <c r="K6515" s="75">
        <v>0.89900000000000002</v>
      </c>
      <c r="L6515" s="75">
        <v>-0.90200000000000002</v>
      </c>
      <c r="M6515" s="75">
        <v>-0.41199999999999998</v>
      </c>
    </row>
    <row r="6516" spans="2:13" x14ac:dyDescent="0.3">
      <c r="B6516" s="75">
        <v>413</v>
      </c>
      <c r="C6516" s="75">
        <v>6</v>
      </c>
      <c r="D6516" s="75">
        <v>-2.3530000000000002</v>
      </c>
      <c r="E6516" s="75">
        <v>2.8969999999999998</v>
      </c>
      <c r="F6516" s="75">
        <v>-0.433</v>
      </c>
      <c r="G6516" s="75">
        <v>-0.193</v>
      </c>
      <c r="H6516" s="75">
        <v>-0.71499999999999997</v>
      </c>
      <c r="I6516" s="75">
        <v>0.35899999999999999</v>
      </c>
      <c r="J6516" s="75">
        <v>0.26</v>
      </c>
      <c r="K6516" s="75">
        <v>0.27300000000000002</v>
      </c>
      <c r="L6516" s="75">
        <v>-1.206</v>
      </c>
      <c r="M6516" s="75">
        <v>0.36</v>
      </c>
    </row>
    <row r="6517" spans="2:13" x14ac:dyDescent="0.3">
      <c r="B6517" s="75">
        <v>414</v>
      </c>
      <c r="C6517" s="75">
        <v>7</v>
      </c>
      <c r="D6517" s="75">
        <v>-2.7080000000000002</v>
      </c>
      <c r="E6517" s="75">
        <v>2.3959999999999999</v>
      </c>
      <c r="F6517" s="75">
        <v>0.72799999999999998</v>
      </c>
      <c r="G6517" s="75">
        <v>0.33600000000000002</v>
      </c>
      <c r="H6517" s="75">
        <v>-1.4370000000000001</v>
      </c>
      <c r="I6517" s="75">
        <v>-0.34399999999999997</v>
      </c>
      <c r="J6517" s="75">
        <v>-0.41099999999999998</v>
      </c>
      <c r="K6517" s="75">
        <v>1.4690000000000001</v>
      </c>
      <c r="L6517" s="75">
        <v>-2.1999999999999999E-2</v>
      </c>
      <c r="M6517" s="75">
        <v>-0.71699999999999997</v>
      </c>
    </row>
    <row r="6518" spans="2:13" x14ac:dyDescent="0.3">
      <c r="B6518" s="75">
        <v>415</v>
      </c>
      <c r="C6518" s="75">
        <v>8</v>
      </c>
      <c r="D6518" s="75">
        <v>-4.3410000000000002</v>
      </c>
      <c r="E6518" s="75">
        <v>3.5139999999999998</v>
      </c>
      <c r="F6518" s="75">
        <v>-0.45300000000000001</v>
      </c>
      <c r="G6518" s="75">
        <v>-1.0469999999999999</v>
      </c>
      <c r="H6518" s="75">
        <v>-0.46899999999999997</v>
      </c>
      <c r="I6518" s="75">
        <v>0.51</v>
      </c>
      <c r="J6518" s="75">
        <v>0.61799999999999999</v>
      </c>
      <c r="K6518" s="75">
        <v>0.80100000000000005</v>
      </c>
      <c r="L6518" s="75">
        <v>-0.39900000000000002</v>
      </c>
      <c r="M6518" s="75">
        <v>-0.77700000000000002</v>
      </c>
    </row>
    <row r="6519" spans="2:13" x14ac:dyDescent="0.3">
      <c r="B6519" s="75">
        <v>416</v>
      </c>
      <c r="C6519" s="75">
        <v>9</v>
      </c>
      <c r="D6519" s="75">
        <v>-4.0449999999999999</v>
      </c>
      <c r="E6519" s="75">
        <v>2.1930000000000001</v>
      </c>
      <c r="F6519" s="75">
        <v>0.2</v>
      </c>
      <c r="G6519" s="75">
        <v>-0.745</v>
      </c>
      <c r="H6519" s="75">
        <v>0.215</v>
      </c>
      <c r="I6519" s="75">
        <v>0.38700000000000001</v>
      </c>
      <c r="J6519" s="75">
        <v>0.625</v>
      </c>
      <c r="K6519" s="75">
        <v>1.4770000000000001</v>
      </c>
      <c r="L6519" s="75">
        <v>-1.2070000000000001</v>
      </c>
      <c r="M6519" s="75">
        <v>-0.27</v>
      </c>
    </row>
    <row r="6520" spans="2:13" x14ac:dyDescent="0.3">
      <c r="B6520" s="75">
        <v>417</v>
      </c>
      <c r="C6520" s="75">
        <v>10</v>
      </c>
      <c r="D6520" s="75">
        <v>-5.0199999999999996</v>
      </c>
      <c r="E6520" s="75">
        <v>2.5510000000000002</v>
      </c>
      <c r="F6520" s="75">
        <v>0.56200000000000006</v>
      </c>
      <c r="G6520" s="75">
        <v>-0.13600000000000001</v>
      </c>
      <c r="H6520" s="75">
        <v>0.53100000000000003</v>
      </c>
      <c r="I6520" s="75">
        <v>-6.4000000000000001E-2</v>
      </c>
      <c r="J6520" s="75">
        <v>0.373</v>
      </c>
      <c r="K6520" s="75">
        <v>0.63100000000000001</v>
      </c>
      <c r="L6520" s="75">
        <v>-1.407</v>
      </c>
      <c r="M6520" s="75">
        <v>-0.26700000000000002</v>
      </c>
    </row>
    <row r="6521" spans="2:13" x14ac:dyDescent="0.3">
      <c r="B6521" s="75">
        <v>418</v>
      </c>
      <c r="C6521" s="75">
        <v>11</v>
      </c>
      <c r="D6521" s="75">
        <v>-2.665</v>
      </c>
      <c r="E6521" s="75">
        <v>1.633</v>
      </c>
      <c r="F6521" s="75">
        <v>-0.38400000000000001</v>
      </c>
      <c r="G6521" s="75">
        <v>-0.111</v>
      </c>
      <c r="H6521" s="75">
        <v>-1E-3</v>
      </c>
      <c r="I6521" s="75">
        <v>0.23400000000000001</v>
      </c>
      <c r="J6521" s="75">
        <v>3.3000000000000002E-2</v>
      </c>
      <c r="K6521" s="75">
        <v>0.47799999999999998</v>
      </c>
      <c r="L6521" s="75">
        <v>-1.5580000000000001</v>
      </c>
      <c r="M6521" s="75">
        <v>0.219</v>
      </c>
    </row>
    <row r="6522" spans="2:13" x14ac:dyDescent="0.3">
      <c r="B6522" s="75">
        <v>419</v>
      </c>
      <c r="C6522" s="75">
        <v>1</v>
      </c>
      <c r="D6522" s="75">
        <v>-3.5859999999999999</v>
      </c>
      <c r="E6522" s="75">
        <v>-0.38</v>
      </c>
      <c r="F6522" s="75">
        <v>-0.35899999999999999</v>
      </c>
      <c r="G6522" s="75">
        <v>1.3069999999999999</v>
      </c>
      <c r="H6522" s="75">
        <v>1.587</v>
      </c>
      <c r="I6522" s="75">
        <v>0.99</v>
      </c>
      <c r="J6522" s="75">
        <v>0.18</v>
      </c>
      <c r="K6522" s="75">
        <v>-0.83099999999999996</v>
      </c>
      <c r="L6522" s="75">
        <v>-0.47099999999999997</v>
      </c>
      <c r="M6522" s="75">
        <v>0.19800000000000001</v>
      </c>
    </row>
    <row r="6523" spans="2:13" x14ac:dyDescent="0.3">
      <c r="B6523" s="75">
        <v>420</v>
      </c>
      <c r="C6523" s="75">
        <v>2</v>
      </c>
      <c r="D6523" s="75">
        <v>-2.8889999999999998</v>
      </c>
      <c r="E6523" s="75">
        <v>-3.9E-2</v>
      </c>
      <c r="F6523" s="75">
        <v>-0.49399999999999999</v>
      </c>
      <c r="G6523" s="75">
        <v>0.71899999999999997</v>
      </c>
      <c r="H6523" s="75">
        <v>1.1040000000000001</v>
      </c>
      <c r="I6523" s="75">
        <v>1.0029999999999999</v>
      </c>
      <c r="J6523" s="75">
        <v>-0.41499999999999998</v>
      </c>
      <c r="K6523" s="75">
        <v>9.7000000000000003E-2</v>
      </c>
      <c r="L6523" s="75">
        <v>-0.85499999999999998</v>
      </c>
      <c r="M6523" s="75">
        <v>0.35599999999999998</v>
      </c>
    </row>
    <row r="6524" spans="2:13" x14ac:dyDescent="0.3">
      <c r="B6524" s="75">
        <v>421</v>
      </c>
      <c r="C6524" s="75">
        <v>3</v>
      </c>
      <c r="D6524" s="75">
        <v>-2.282</v>
      </c>
      <c r="E6524" s="75">
        <v>0.67300000000000004</v>
      </c>
      <c r="F6524" s="75">
        <v>-0.79800000000000004</v>
      </c>
      <c r="G6524" s="75">
        <v>1.286</v>
      </c>
      <c r="H6524" s="75">
        <v>0.308</v>
      </c>
      <c r="I6524" s="75">
        <v>0.01</v>
      </c>
      <c r="J6524" s="75">
        <v>-0.41099999999999998</v>
      </c>
      <c r="K6524" s="75">
        <v>-0.61</v>
      </c>
      <c r="L6524" s="75">
        <v>-0.26600000000000001</v>
      </c>
      <c r="M6524" s="75">
        <v>0.58399999999999996</v>
      </c>
    </row>
    <row r="6525" spans="2:13" x14ac:dyDescent="0.3">
      <c r="B6525" s="75">
        <v>422</v>
      </c>
      <c r="C6525" s="75">
        <v>4</v>
      </c>
      <c r="D6525" s="75">
        <v>-1.9850000000000001</v>
      </c>
      <c r="E6525" s="75">
        <v>2.161</v>
      </c>
      <c r="F6525" s="75">
        <v>-0.60099999999999998</v>
      </c>
      <c r="G6525" s="75">
        <v>0.42399999999999999</v>
      </c>
      <c r="H6525" s="75">
        <v>-0.29499999999999998</v>
      </c>
      <c r="I6525" s="75">
        <v>-0.48899999999999999</v>
      </c>
      <c r="J6525" s="75">
        <v>0.20799999999999999</v>
      </c>
      <c r="K6525" s="75">
        <v>-0.216</v>
      </c>
      <c r="L6525" s="75">
        <v>-0.56200000000000006</v>
      </c>
      <c r="M6525" s="75">
        <v>7.9000000000000001E-2</v>
      </c>
    </row>
    <row r="6526" spans="2:13" x14ac:dyDescent="0.3">
      <c r="B6526" s="75">
        <v>423</v>
      </c>
      <c r="C6526" s="75">
        <v>5</v>
      </c>
      <c r="D6526" s="75">
        <v>-2.5630000000000002</v>
      </c>
      <c r="E6526" s="75">
        <v>2.8290000000000002</v>
      </c>
      <c r="F6526" s="75">
        <v>-0.28299999999999997</v>
      </c>
      <c r="G6526" s="75">
        <v>-0.36799999999999999</v>
      </c>
      <c r="H6526" s="75">
        <v>-1.593</v>
      </c>
      <c r="I6526" s="75">
        <v>0.40799999999999997</v>
      </c>
      <c r="J6526" s="75">
        <v>0.121</v>
      </c>
      <c r="K6526" s="75">
        <v>0.93300000000000005</v>
      </c>
      <c r="L6526" s="75">
        <v>-0.94599999999999995</v>
      </c>
      <c r="M6526" s="75">
        <v>-0.35599999999999998</v>
      </c>
    </row>
    <row r="6527" spans="2:13" x14ac:dyDescent="0.3">
      <c r="B6527" s="75">
        <v>424</v>
      </c>
      <c r="C6527" s="75">
        <v>6</v>
      </c>
      <c r="D6527" s="75">
        <v>-2.415</v>
      </c>
      <c r="E6527" s="75">
        <v>2.5169999999999999</v>
      </c>
      <c r="F6527" s="75">
        <v>-0.28499999999999998</v>
      </c>
      <c r="G6527" s="75">
        <v>8.5000000000000006E-2</v>
      </c>
      <c r="H6527" s="75">
        <v>-0.90200000000000002</v>
      </c>
      <c r="I6527" s="75">
        <v>0.28299999999999997</v>
      </c>
      <c r="J6527" s="75">
        <v>0.30199999999999999</v>
      </c>
      <c r="K6527" s="75">
        <v>0.247</v>
      </c>
      <c r="L6527" s="75">
        <v>-1.2070000000000001</v>
      </c>
      <c r="M6527" s="75">
        <v>0.371</v>
      </c>
    </row>
    <row r="6528" spans="2:13" x14ac:dyDescent="0.3">
      <c r="B6528" s="75">
        <v>425</v>
      </c>
      <c r="C6528" s="75">
        <v>7</v>
      </c>
      <c r="D6528" s="75">
        <v>-2.7759999999999998</v>
      </c>
      <c r="E6528" s="75">
        <v>2.5630000000000002</v>
      </c>
      <c r="F6528" s="75">
        <v>0.53200000000000003</v>
      </c>
      <c r="G6528" s="75">
        <v>0.27700000000000002</v>
      </c>
      <c r="H6528" s="75">
        <v>-1.47</v>
      </c>
      <c r="I6528" s="75">
        <v>-0.36799999999999999</v>
      </c>
      <c r="J6528" s="75">
        <v>-0.27800000000000002</v>
      </c>
      <c r="K6528" s="75">
        <v>1.4790000000000001</v>
      </c>
      <c r="L6528" s="75">
        <v>-0.16400000000000001</v>
      </c>
      <c r="M6528" s="75">
        <v>-0.79700000000000004</v>
      </c>
    </row>
    <row r="6529" spans="2:13" x14ac:dyDescent="0.3">
      <c r="B6529" s="75">
        <v>426</v>
      </c>
      <c r="C6529" s="75">
        <v>8</v>
      </c>
      <c r="D6529" s="75">
        <v>-4.3840000000000003</v>
      </c>
      <c r="E6529" s="75">
        <v>3.7210000000000001</v>
      </c>
      <c r="F6529" s="75">
        <v>-0.90500000000000003</v>
      </c>
      <c r="G6529" s="75">
        <v>-0.96499999999999997</v>
      </c>
      <c r="H6529" s="75">
        <v>-0.16</v>
      </c>
      <c r="I6529" s="75">
        <v>0.498</v>
      </c>
      <c r="J6529" s="75">
        <v>0.80900000000000005</v>
      </c>
      <c r="K6529" s="75">
        <v>0.66</v>
      </c>
      <c r="L6529" s="75">
        <v>-0.61299999999999999</v>
      </c>
      <c r="M6529" s="75">
        <v>-0.83099999999999996</v>
      </c>
    </row>
    <row r="6530" spans="2:13" x14ac:dyDescent="0.3">
      <c r="B6530" s="75">
        <v>427</v>
      </c>
      <c r="C6530" s="75">
        <v>9</v>
      </c>
      <c r="D6530" s="75">
        <v>-4.1070000000000002</v>
      </c>
      <c r="E6530" s="75">
        <v>2.17</v>
      </c>
      <c r="F6530" s="75">
        <v>0.20599999999999999</v>
      </c>
      <c r="G6530" s="75">
        <v>-0.81100000000000005</v>
      </c>
      <c r="H6530" s="75">
        <v>0.33400000000000002</v>
      </c>
      <c r="I6530" s="75">
        <v>0.63300000000000001</v>
      </c>
      <c r="J6530" s="75">
        <v>0.40200000000000002</v>
      </c>
      <c r="K6530" s="75">
        <v>1.097</v>
      </c>
      <c r="L6530" s="75">
        <v>-1.327</v>
      </c>
      <c r="M6530" s="75">
        <v>-0.04</v>
      </c>
    </row>
    <row r="6531" spans="2:13" x14ac:dyDescent="0.3">
      <c r="B6531" s="75">
        <v>428</v>
      </c>
      <c r="C6531" s="75">
        <v>10</v>
      </c>
      <c r="D6531" s="75">
        <v>-5.069</v>
      </c>
      <c r="E6531" s="75">
        <v>2.1190000000000002</v>
      </c>
      <c r="F6531" s="75">
        <v>0.82599999999999996</v>
      </c>
      <c r="G6531" s="75">
        <v>-0.27400000000000002</v>
      </c>
      <c r="H6531" s="75">
        <v>0.57599999999999996</v>
      </c>
      <c r="I6531" s="75">
        <v>0.14499999999999999</v>
      </c>
      <c r="J6531" s="75">
        <v>0.308</v>
      </c>
      <c r="K6531" s="75">
        <v>1.0009999999999999</v>
      </c>
      <c r="L6531" s="75">
        <v>-1.4119999999999999</v>
      </c>
      <c r="M6531" s="75">
        <v>-0.30599999999999999</v>
      </c>
    </row>
    <row r="6532" spans="2:13" x14ac:dyDescent="0.3">
      <c r="B6532" s="75">
        <v>429</v>
      </c>
      <c r="C6532" s="75">
        <v>11</v>
      </c>
      <c r="D6532" s="75">
        <v>-2.8119999999999998</v>
      </c>
      <c r="E6532" s="75">
        <v>1.954</v>
      </c>
      <c r="F6532" s="75">
        <v>-0.66100000000000003</v>
      </c>
      <c r="G6532" s="75">
        <v>0.109</v>
      </c>
      <c r="H6532" s="75">
        <v>-1.0999999999999999E-2</v>
      </c>
      <c r="I6532" s="75">
        <v>0.11</v>
      </c>
      <c r="J6532" s="75">
        <v>0.187</v>
      </c>
      <c r="K6532" s="75">
        <v>9.6000000000000002E-2</v>
      </c>
      <c r="L6532" s="75">
        <v>-1.538</v>
      </c>
      <c r="M6532" s="75">
        <v>0.59199999999999997</v>
      </c>
    </row>
    <row r="6533" spans="2:13" x14ac:dyDescent="0.3">
      <c r="B6533" s="75">
        <v>430</v>
      </c>
      <c r="C6533" s="75">
        <v>1</v>
      </c>
      <c r="D6533" s="75">
        <v>-3.76</v>
      </c>
      <c r="E6533" s="75">
        <v>-0.32</v>
      </c>
      <c r="F6533" s="75">
        <v>-0.24</v>
      </c>
      <c r="G6533" s="75">
        <v>1.2729999999999999</v>
      </c>
      <c r="H6533" s="75">
        <v>1.7509999999999999</v>
      </c>
      <c r="I6533" s="75">
        <v>1.125</v>
      </c>
      <c r="J6533" s="75">
        <v>0.23</v>
      </c>
      <c r="K6533" s="75">
        <v>-0.72299999999999998</v>
      </c>
      <c r="L6533" s="75">
        <v>-0.501</v>
      </c>
      <c r="M6533" s="75">
        <v>0.315</v>
      </c>
    </row>
    <row r="6534" spans="2:13" x14ac:dyDescent="0.3">
      <c r="B6534" s="75">
        <v>431</v>
      </c>
      <c r="C6534" s="75">
        <v>2</v>
      </c>
      <c r="D6534" s="75">
        <v>-3.1520000000000001</v>
      </c>
      <c r="E6534" s="75">
        <v>8.5999999999999993E-2</v>
      </c>
      <c r="F6534" s="75">
        <v>-0.32500000000000001</v>
      </c>
      <c r="G6534" s="75">
        <v>0.86799999999999999</v>
      </c>
      <c r="H6534" s="75">
        <v>1.0840000000000001</v>
      </c>
      <c r="I6534" s="75">
        <v>0.753</v>
      </c>
      <c r="J6534" s="75">
        <v>-0.52200000000000002</v>
      </c>
      <c r="K6534" s="75">
        <v>-5.0000000000000001E-3</v>
      </c>
      <c r="L6534" s="75">
        <v>-0.82099999999999995</v>
      </c>
      <c r="M6534" s="75">
        <v>0.48299999999999998</v>
      </c>
    </row>
    <row r="6535" spans="2:13" x14ac:dyDescent="0.3">
      <c r="B6535" s="75">
        <v>432</v>
      </c>
      <c r="C6535" s="75">
        <v>3</v>
      </c>
      <c r="D6535" s="75">
        <v>-2.5579999999999998</v>
      </c>
      <c r="E6535" s="75">
        <v>0.755</v>
      </c>
      <c r="F6535" s="75">
        <v>-0.66</v>
      </c>
      <c r="G6535" s="75">
        <v>1.3660000000000001</v>
      </c>
      <c r="H6535" s="75">
        <v>3.7999999999999999E-2</v>
      </c>
      <c r="I6535" s="75">
        <v>-1.0999999999999999E-2</v>
      </c>
      <c r="J6535" s="75">
        <v>-0.443</v>
      </c>
      <c r="K6535" s="75">
        <v>-0.53100000000000003</v>
      </c>
      <c r="L6535" s="75">
        <v>-6.2E-2</v>
      </c>
      <c r="M6535" s="75">
        <v>0.41799999999999998</v>
      </c>
    </row>
    <row r="6536" spans="2:13" x14ac:dyDescent="0.3">
      <c r="B6536" s="75">
        <v>433</v>
      </c>
      <c r="C6536" s="75">
        <v>4</v>
      </c>
      <c r="D6536" s="75">
        <v>-2.0099999999999998</v>
      </c>
      <c r="E6536" s="75">
        <v>2.1640000000000001</v>
      </c>
      <c r="F6536" s="75">
        <v>-0.626</v>
      </c>
      <c r="G6536" s="75">
        <v>0.38900000000000001</v>
      </c>
      <c r="H6536" s="75">
        <v>-0.24</v>
      </c>
      <c r="I6536" s="75">
        <v>-0.441</v>
      </c>
      <c r="J6536" s="75">
        <v>0.10299999999999999</v>
      </c>
      <c r="K6536" s="75">
        <v>-0.27</v>
      </c>
      <c r="L6536" s="75">
        <v>-0.64700000000000002</v>
      </c>
      <c r="M6536" s="75">
        <v>0.16500000000000001</v>
      </c>
    </row>
    <row r="6537" spans="2:13" x14ac:dyDescent="0.3">
      <c r="B6537" s="75">
        <v>434</v>
      </c>
      <c r="C6537" s="75">
        <v>5</v>
      </c>
      <c r="D6537" s="75">
        <v>-2.601</v>
      </c>
      <c r="E6537" s="75">
        <v>2.7349999999999999</v>
      </c>
      <c r="F6537" s="75">
        <v>-0.32200000000000001</v>
      </c>
      <c r="G6537" s="75">
        <v>-0.255</v>
      </c>
      <c r="H6537" s="75">
        <v>-1.67</v>
      </c>
      <c r="I6537" s="75">
        <v>0.22900000000000001</v>
      </c>
      <c r="J6537" s="75">
        <v>0.20200000000000001</v>
      </c>
      <c r="K6537" s="75">
        <v>1.01</v>
      </c>
      <c r="L6537" s="75">
        <v>-0.871</v>
      </c>
      <c r="M6537" s="75">
        <v>-0.46100000000000002</v>
      </c>
    </row>
    <row r="6538" spans="2:13" x14ac:dyDescent="0.3">
      <c r="B6538" s="75">
        <v>435</v>
      </c>
      <c r="C6538" s="75">
        <v>6</v>
      </c>
      <c r="D6538" s="75">
        <v>-2.5209999999999999</v>
      </c>
      <c r="E6538" s="75">
        <v>2.2709999999999999</v>
      </c>
      <c r="F6538" s="75">
        <v>-0.27700000000000002</v>
      </c>
      <c r="G6538" s="75">
        <v>0.27</v>
      </c>
      <c r="H6538" s="75">
        <v>-0.90900000000000003</v>
      </c>
      <c r="I6538" s="75">
        <v>0.27400000000000002</v>
      </c>
      <c r="J6538" s="75">
        <v>0.34799999999999998</v>
      </c>
      <c r="K6538" s="75">
        <v>-2.8000000000000001E-2</v>
      </c>
      <c r="L6538" s="75">
        <v>-1.177</v>
      </c>
      <c r="M6538" s="75">
        <v>0.432</v>
      </c>
    </row>
    <row r="6539" spans="2:13" x14ac:dyDescent="0.3">
      <c r="B6539" s="75">
        <v>436</v>
      </c>
      <c r="C6539" s="75">
        <v>7</v>
      </c>
      <c r="D6539" s="75">
        <v>-2.9220000000000002</v>
      </c>
      <c r="E6539" s="75">
        <v>2.621</v>
      </c>
      <c r="F6539" s="75">
        <v>0.214</v>
      </c>
      <c r="G6539" s="75">
        <v>0.122</v>
      </c>
      <c r="H6539" s="75">
        <v>-1.4770000000000001</v>
      </c>
      <c r="I6539" s="75">
        <v>-0.17299999999999999</v>
      </c>
      <c r="J6539" s="75">
        <v>4.4999999999999998E-2</v>
      </c>
      <c r="K6539" s="75">
        <v>1.38</v>
      </c>
      <c r="L6539" s="75">
        <v>-0.63500000000000001</v>
      </c>
      <c r="M6539" s="75">
        <v>-0.75700000000000001</v>
      </c>
    </row>
    <row r="6540" spans="2:13" x14ac:dyDescent="0.3">
      <c r="B6540" s="75">
        <v>437</v>
      </c>
      <c r="C6540" s="75">
        <v>8</v>
      </c>
      <c r="D6540" s="75">
        <v>-4.4169999999999998</v>
      </c>
      <c r="E6540" s="75">
        <v>3.7650000000000001</v>
      </c>
      <c r="F6540" s="75">
        <v>-1.2250000000000001</v>
      </c>
      <c r="G6540" s="75">
        <v>-0.85299999999999998</v>
      </c>
      <c r="H6540" s="75">
        <v>4.1000000000000002E-2</v>
      </c>
      <c r="I6540" s="75">
        <v>0.53600000000000003</v>
      </c>
      <c r="J6540" s="75">
        <v>0.88500000000000001</v>
      </c>
      <c r="K6540" s="75">
        <v>0.53300000000000003</v>
      </c>
      <c r="L6540" s="75">
        <v>-0.75700000000000001</v>
      </c>
      <c r="M6540" s="75">
        <v>-0.78900000000000003</v>
      </c>
    </row>
    <row r="6541" spans="2:13" x14ac:dyDescent="0.3">
      <c r="B6541" s="75">
        <v>438</v>
      </c>
      <c r="C6541" s="75">
        <v>9</v>
      </c>
      <c r="D6541" s="75">
        <v>-4.07</v>
      </c>
      <c r="E6541" s="75">
        <v>2.254</v>
      </c>
      <c r="F6541" s="75">
        <v>-0.28000000000000003</v>
      </c>
      <c r="G6541" s="75">
        <v>-0.72199999999999998</v>
      </c>
      <c r="H6541" s="75">
        <v>0.69599999999999995</v>
      </c>
      <c r="I6541" s="75">
        <v>0.68300000000000005</v>
      </c>
      <c r="J6541" s="75">
        <v>0.24299999999999999</v>
      </c>
      <c r="K6541" s="75">
        <v>0.68899999999999995</v>
      </c>
      <c r="L6541" s="75">
        <v>-1.45</v>
      </c>
      <c r="M6541" s="75">
        <v>0.19</v>
      </c>
    </row>
    <row r="6542" spans="2:13" x14ac:dyDescent="0.3">
      <c r="B6542" s="75">
        <v>439</v>
      </c>
      <c r="C6542" s="75">
        <v>10</v>
      </c>
      <c r="D6542" s="75">
        <v>-5.08</v>
      </c>
      <c r="E6542" s="75">
        <v>2.2410000000000001</v>
      </c>
      <c r="F6542" s="75">
        <v>0.97099999999999997</v>
      </c>
      <c r="G6542" s="75">
        <v>-0.374</v>
      </c>
      <c r="H6542" s="75">
        <v>0.501</v>
      </c>
      <c r="I6542" s="75">
        <v>0.22600000000000001</v>
      </c>
      <c r="J6542" s="75">
        <v>0.14399999999999999</v>
      </c>
      <c r="K6542" s="75">
        <v>0.85099999999999998</v>
      </c>
      <c r="L6542" s="75">
        <v>-1.319</v>
      </c>
      <c r="M6542" s="75">
        <v>-0.3</v>
      </c>
    </row>
    <row r="6543" spans="2:13" x14ac:dyDescent="0.3">
      <c r="B6543" s="75">
        <v>440</v>
      </c>
      <c r="C6543" s="75">
        <v>11</v>
      </c>
      <c r="D6543" s="75">
        <v>-2.93</v>
      </c>
      <c r="E6543" s="75">
        <v>2.0139999999999998</v>
      </c>
      <c r="F6543" s="75">
        <v>-0.7</v>
      </c>
      <c r="G6543" s="75">
        <v>0.20599999999999999</v>
      </c>
      <c r="H6543" s="75">
        <v>-8.7999999999999995E-2</v>
      </c>
      <c r="I6543" s="75">
        <v>0.153</v>
      </c>
      <c r="J6543" s="75">
        <v>0.14199999999999999</v>
      </c>
      <c r="K6543" s="75">
        <v>-3.1E-2</v>
      </c>
      <c r="L6543" s="75">
        <v>-1.4370000000000001</v>
      </c>
      <c r="M6543" s="75">
        <v>0.61499999999999999</v>
      </c>
    </row>
    <row r="6544" spans="2:13" x14ac:dyDescent="0.3">
      <c r="B6544" s="75">
        <v>441</v>
      </c>
      <c r="C6544" s="75">
        <v>1</v>
      </c>
      <c r="D6544" s="75">
        <v>-4.2469999999999999</v>
      </c>
      <c r="E6544" s="75">
        <v>-3.4000000000000002E-2</v>
      </c>
      <c r="F6544" s="75">
        <v>0.248</v>
      </c>
      <c r="G6544" s="75">
        <v>1.3720000000000001</v>
      </c>
      <c r="H6544" s="75">
        <v>1.831</v>
      </c>
      <c r="I6544" s="75">
        <v>1.167</v>
      </c>
      <c r="J6544" s="75">
        <v>8.6999999999999994E-2</v>
      </c>
      <c r="K6544" s="75">
        <v>-0.51800000000000002</v>
      </c>
      <c r="L6544" s="75">
        <v>-0.316</v>
      </c>
      <c r="M6544" s="75">
        <v>0.34699999999999998</v>
      </c>
    </row>
    <row r="6545" spans="2:13" x14ac:dyDescent="0.3">
      <c r="B6545" s="75">
        <v>442</v>
      </c>
      <c r="C6545" s="75">
        <v>2</v>
      </c>
      <c r="D6545" s="75">
        <v>-3.1829999999999998</v>
      </c>
      <c r="E6545" s="75">
        <v>0.154</v>
      </c>
      <c r="F6545" s="75">
        <v>-0.41299999999999998</v>
      </c>
      <c r="G6545" s="75">
        <v>0.92300000000000004</v>
      </c>
      <c r="H6545" s="75">
        <v>1.091</v>
      </c>
      <c r="I6545" s="75">
        <v>0.58199999999999996</v>
      </c>
      <c r="J6545" s="75">
        <v>-0.44700000000000001</v>
      </c>
      <c r="K6545" s="75">
        <v>-8.5000000000000006E-2</v>
      </c>
      <c r="L6545" s="75">
        <v>-0.90400000000000003</v>
      </c>
      <c r="M6545" s="75">
        <v>0.69299999999999995</v>
      </c>
    </row>
    <row r="6546" spans="2:13" x14ac:dyDescent="0.3">
      <c r="B6546" s="75">
        <v>443</v>
      </c>
      <c r="C6546" s="75">
        <v>3</v>
      </c>
      <c r="D6546" s="75">
        <v>-2.5139999999999998</v>
      </c>
      <c r="E6546" s="75">
        <v>0.55800000000000005</v>
      </c>
      <c r="F6546" s="75">
        <v>-0.77700000000000002</v>
      </c>
      <c r="G6546" s="75">
        <v>1.2989999999999999</v>
      </c>
      <c r="H6546" s="75">
        <v>2.7E-2</v>
      </c>
      <c r="I6546" s="75">
        <v>0.247</v>
      </c>
      <c r="J6546" s="75">
        <v>-0.48699999999999999</v>
      </c>
      <c r="K6546" s="75">
        <v>-0.65300000000000002</v>
      </c>
      <c r="L6546" s="75">
        <v>-2.8000000000000001E-2</v>
      </c>
      <c r="M6546" s="75">
        <v>0.48099999999999998</v>
      </c>
    </row>
    <row r="6547" spans="2:13" x14ac:dyDescent="0.3">
      <c r="B6547" s="75">
        <v>444</v>
      </c>
      <c r="C6547" s="75">
        <v>4</v>
      </c>
      <c r="D6547" s="75">
        <v>-2.0409999999999999</v>
      </c>
      <c r="E6547" s="75">
        <v>2.1190000000000002</v>
      </c>
      <c r="F6547" s="75">
        <v>-0.58499999999999996</v>
      </c>
      <c r="G6547" s="75">
        <v>0.54900000000000004</v>
      </c>
      <c r="H6547" s="75">
        <v>-0.43</v>
      </c>
      <c r="I6547" s="75">
        <v>-0.29099999999999998</v>
      </c>
      <c r="J6547" s="75">
        <v>-2E-3</v>
      </c>
      <c r="K6547" s="75">
        <v>-0.23400000000000001</v>
      </c>
      <c r="L6547" s="75">
        <v>-0.751</v>
      </c>
      <c r="M6547" s="75">
        <v>0.253</v>
      </c>
    </row>
    <row r="6548" spans="2:13" x14ac:dyDescent="0.3">
      <c r="B6548" s="75">
        <v>445</v>
      </c>
      <c r="C6548" s="75">
        <v>5</v>
      </c>
      <c r="D6548" s="75">
        <v>-2.64</v>
      </c>
      <c r="E6548" s="75">
        <v>2.7040000000000002</v>
      </c>
      <c r="F6548" s="75">
        <v>-0.34499999999999997</v>
      </c>
      <c r="G6548" s="75">
        <v>-0.23</v>
      </c>
      <c r="H6548" s="75">
        <v>-1.649</v>
      </c>
      <c r="I6548" s="75">
        <v>6.4000000000000001E-2</v>
      </c>
      <c r="J6548" s="75">
        <v>0.27500000000000002</v>
      </c>
      <c r="K6548" s="75">
        <v>0.95199999999999996</v>
      </c>
      <c r="L6548" s="75">
        <v>-0.65100000000000002</v>
      </c>
      <c r="M6548" s="75">
        <v>-0.57099999999999995</v>
      </c>
    </row>
    <row r="6549" spans="2:13" x14ac:dyDescent="0.3">
      <c r="B6549" s="75">
        <v>446</v>
      </c>
      <c r="C6549" s="75">
        <v>6</v>
      </c>
      <c r="D6549" s="75">
        <v>-2.7290000000000001</v>
      </c>
      <c r="E6549" s="75">
        <v>2.1040000000000001</v>
      </c>
      <c r="F6549" s="75">
        <v>-0.505</v>
      </c>
      <c r="G6549" s="75">
        <v>0.13800000000000001</v>
      </c>
      <c r="H6549" s="75">
        <v>-0.53300000000000003</v>
      </c>
      <c r="I6549" s="75">
        <v>0.45500000000000002</v>
      </c>
      <c r="J6549" s="75">
        <v>0.14799999999999999</v>
      </c>
      <c r="K6549" s="75">
        <v>-0.40699999999999997</v>
      </c>
      <c r="L6549" s="75">
        <v>-1.0589999999999999</v>
      </c>
      <c r="M6549" s="75">
        <v>0.625</v>
      </c>
    </row>
    <row r="6550" spans="2:13" x14ac:dyDescent="0.3">
      <c r="B6550" s="75">
        <v>447</v>
      </c>
      <c r="C6550" s="75">
        <v>7</v>
      </c>
      <c r="D6550" s="75">
        <v>-3.0249999999999999</v>
      </c>
      <c r="E6550" s="75">
        <v>2.7109999999999999</v>
      </c>
      <c r="F6550" s="75">
        <v>-0.14699999999999999</v>
      </c>
      <c r="G6550" s="75">
        <v>-3.4000000000000002E-2</v>
      </c>
      <c r="H6550" s="75">
        <v>-1.34</v>
      </c>
      <c r="I6550" s="75">
        <v>4.9000000000000002E-2</v>
      </c>
      <c r="J6550" s="75">
        <v>0.36399999999999999</v>
      </c>
      <c r="K6550" s="75">
        <v>1.099</v>
      </c>
      <c r="L6550" s="75">
        <v>-1.02</v>
      </c>
      <c r="M6550" s="75">
        <v>-0.65200000000000002</v>
      </c>
    </row>
    <row r="6551" spans="2:13" x14ac:dyDescent="0.3">
      <c r="B6551" s="75">
        <v>448</v>
      </c>
      <c r="C6551" s="75">
        <v>8</v>
      </c>
      <c r="D6551" s="75">
        <v>-4.415</v>
      </c>
      <c r="E6551" s="75">
        <v>3.7370000000000001</v>
      </c>
      <c r="F6551" s="75">
        <v>-1.3129999999999999</v>
      </c>
      <c r="G6551" s="75">
        <v>-0.81499999999999995</v>
      </c>
      <c r="H6551" s="75">
        <v>0.16800000000000001</v>
      </c>
      <c r="I6551" s="75">
        <v>0.59</v>
      </c>
      <c r="J6551" s="75">
        <v>0.97499999999999998</v>
      </c>
      <c r="K6551" s="75">
        <v>0.42</v>
      </c>
      <c r="L6551" s="75">
        <v>-0.82499999999999996</v>
      </c>
      <c r="M6551" s="75">
        <v>-0.748</v>
      </c>
    </row>
    <row r="6552" spans="2:13" x14ac:dyDescent="0.3">
      <c r="B6552" s="75">
        <v>449</v>
      </c>
      <c r="C6552" s="75">
        <v>9</v>
      </c>
      <c r="D6552" s="75">
        <v>-4.0359999999999996</v>
      </c>
      <c r="E6552" s="75">
        <v>2.141</v>
      </c>
      <c r="F6552" s="75">
        <v>-0.35499999999999998</v>
      </c>
      <c r="G6552" s="75">
        <v>-0.60199999999999998</v>
      </c>
      <c r="H6552" s="75">
        <v>0.83699999999999997</v>
      </c>
      <c r="I6552" s="75">
        <v>0.66300000000000003</v>
      </c>
      <c r="J6552" s="75">
        <v>-1.2999999999999999E-2</v>
      </c>
      <c r="K6552" s="75">
        <v>0.50700000000000001</v>
      </c>
      <c r="L6552" s="75">
        <v>-1.4119999999999999</v>
      </c>
      <c r="M6552" s="75">
        <v>0.21</v>
      </c>
    </row>
    <row r="6553" spans="2:13" x14ac:dyDescent="0.3">
      <c r="B6553" s="75">
        <v>450</v>
      </c>
      <c r="C6553" s="75">
        <v>10</v>
      </c>
      <c r="D6553" s="75">
        <v>-5.1580000000000004</v>
      </c>
      <c r="E6553" s="75">
        <v>2.488</v>
      </c>
      <c r="F6553" s="75">
        <v>1.0640000000000001</v>
      </c>
      <c r="G6553" s="75">
        <v>-0.34300000000000003</v>
      </c>
      <c r="H6553" s="75">
        <v>0.35199999999999998</v>
      </c>
      <c r="I6553" s="75">
        <v>0.18</v>
      </c>
      <c r="J6553" s="75">
        <v>-0.05</v>
      </c>
      <c r="K6553" s="75">
        <v>0.81699999999999995</v>
      </c>
      <c r="L6553" s="75">
        <v>-1.3080000000000001</v>
      </c>
      <c r="M6553" s="75">
        <v>-0.249</v>
      </c>
    </row>
    <row r="6554" spans="2:13" x14ac:dyDescent="0.3">
      <c r="B6554" s="75">
        <v>451</v>
      </c>
      <c r="C6554" s="75">
        <v>11</v>
      </c>
      <c r="D6554" s="75">
        <v>-2.907</v>
      </c>
      <c r="E6554" s="75">
        <v>1.992</v>
      </c>
      <c r="F6554" s="75">
        <v>-0.90400000000000003</v>
      </c>
      <c r="G6554" s="75">
        <v>0.20499999999999999</v>
      </c>
      <c r="H6554" s="75">
        <v>1.0999999999999999E-2</v>
      </c>
      <c r="I6554" s="75">
        <v>0.34599999999999997</v>
      </c>
      <c r="J6554" s="75">
        <v>-3.1E-2</v>
      </c>
      <c r="K6554" s="75">
        <v>-0.14799999999999999</v>
      </c>
      <c r="L6554" s="75">
        <v>-1.262</v>
      </c>
      <c r="M6554" s="75">
        <v>0.48699999999999999</v>
      </c>
    </row>
    <row r="6555" spans="2:13" x14ac:dyDescent="0.3">
      <c r="B6555" s="75">
        <v>452</v>
      </c>
      <c r="C6555" s="75">
        <v>1</v>
      </c>
      <c r="D6555" s="75">
        <v>-4.6870000000000003</v>
      </c>
      <c r="E6555" s="75">
        <v>0.40600000000000003</v>
      </c>
      <c r="F6555" s="75">
        <v>0.88900000000000001</v>
      </c>
      <c r="G6555" s="75">
        <v>1.464</v>
      </c>
      <c r="H6555" s="75">
        <v>1.6180000000000001</v>
      </c>
      <c r="I6555" s="75">
        <v>1.0209999999999999</v>
      </c>
      <c r="J6555" s="75">
        <v>-0.121</v>
      </c>
      <c r="K6555" s="75">
        <v>-0.39800000000000002</v>
      </c>
      <c r="L6555" s="75">
        <v>-0.307</v>
      </c>
      <c r="M6555" s="75">
        <v>0.29299999999999998</v>
      </c>
    </row>
    <row r="6556" spans="2:13" x14ac:dyDescent="0.3">
      <c r="B6556" s="75">
        <v>453</v>
      </c>
      <c r="C6556" s="75">
        <v>2</v>
      </c>
      <c r="D6556" s="75">
        <v>-3.0960000000000001</v>
      </c>
      <c r="E6556" s="75">
        <v>0.10299999999999999</v>
      </c>
      <c r="F6556" s="75">
        <v>-0.45200000000000001</v>
      </c>
      <c r="G6556" s="75">
        <v>0.879</v>
      </c>
      <c r="H6556" s="75">
        <v>1.0669999999999999</v>
      </c>
      <c r="I6556" s="75">
        <v>0.497</v>
      </c>
      <c r="J6556" s="75">
        <v>-0.29599999999999999</v>
      </c>
      <c r="K6556" s="75">
        <v>-6.7000000000000004E-2</v>
      </c>
      <c r="L6556" s="75">
        <v>-0.97299999999999998</v>
      </c>
      <c r="M6556" s="75">
        <v>0.71099999999999997</v>
      </c>
    </row>
    <row r="6557" spans="2:13" x14ac:dyDescent="0.3">
      <c r="B6557" s="75">
        <v>454</v>
      </c>
      <c r="C6557" s="75">
        <v>3</v>
      </c>
      <c r="D6557" s="75">
        <v>-2.452</v>
      </c>
      <c r="E6557" s="75">
        <v>0.27900000000000003</v>
      </c>
      <c r="F6557" s="75">
        <v>-0.80500000000000005</v>
      </c>
      <c r="G6557" s="75">
        <v>1.141</v>
      </c>
      <c r="H6557" s="75">
        <v>0.23899999999999999</v>
      </c>
      <c r="I6557" s="75">
        <v>0.17599999999999999</v>
      </c>
      <c r="J6557" s="75">
        <v>-0.104</v>
      </c>
      <c r="K6557" s="75">
        <v>-0.752</v>
      </c>
      <c r="L6557" s="75">
        <v>-0.33400000000000002</v>
      </c>
      <c r="M6557" s="75">
        <v>0.73099999999999998</v>
      </c>
    </row>
    <row r="6558" spans="2:13" x14ac:dyDescent="0.3">
      <c r="B6558" s="75">
        <v>455</v>
      </c>
      <c r="C6558" s="75">
        <v>4</v>
      </c>
      <c r="D6558" s="75">
        <v>-2.081</v>
      </c>
      <c r="E6558" s="75">
        <v>2.0430000000000001</v>
      </c>
      <c r="F6558" s="75">
        <v>-0.52100000000000002</v>
      </c>
      <c r="G6558" s="75">
        <v>0.57799999999999996</v>
      </c>
      <c r="H6558" s="75">
        <v>-0.46300000000000002</v>
      </c>
      <c r="I6558" s="75">
        <v>-0.246</v>
      </c>
      <c r="J6558" s="75">
        <v>-4.1000000000000002E-2</v>
      </c>
      <c r="K6558" s="75">
        <v>-0.16200000000000001</v>
      </c>
      <c r="L6558" s="75">
        <v>-0.81399999999999995</v>
      </c>
      <c r="M6558" s="75">
        <v>0.42499999999999999</v>
      </c>
    </row>
    <row r="6559" spans="2:13" x14ac:dyDescent="0.3">
      <c r="B6559" s="75">
        <v>456</v>
      </c>
      <c r="C6559" s="75">
        <v>5</v>
      </c>
      <c r="D6559" s="75">
        <v>-2.6579999999999999</v>
      </c>
      <c r="E6559" s="75">
        <v>2.7389999999999999</v>
      </c>
      <c r="F6559" s="75">
        <v>-0.38200000000000001</v>
      </c>
      <c r="G6559" s="75">
        <v>-0.31</v>
      </c>
      <c r="H6559" s="75">
        <v>-1.64</v>
      </c>
      <c r="I6559" s="75">
        <v>8.1000000000000003E-2</v>
      </c>
      <c r="J6559" s="75">
        <v>0.27600000000000002</v>
      </c>
      <c r="K6559" s="75">
        <v>0.88400000000000001</v>
      </c>
      <c r="L6559" s="75">
        <v>-0.53500000000000003</v>
      </c>
      <c r="M6559" s="75">
        <v>-0.54800000000000004</v>
      </c>
    </row>
    <row r="6560" spans="2:13" x14ac:dyDescent="0.3">
      <c r="B6560" s="75">
        <v>457</v>
      </c>
      <c r="C6560" s="75">
        <v>6</v>
      </c>
      <c r="D6560" s="75">
        <v>-2.9820000000000002</v>
      </c>
      <c r="E6560" s="75">
        <v>2.0009999999999999</v>
      </c>
      <c r="F6560" s="75">
        <v>-0.91500000000000004</v>
      </c>
      <c r="G6560" s="75">
        <v>0.188</v>
      </c>
      <c r="H6560" s="75">
        <v>3.5000000000000003E-2</v>
      </c>
      <c r="I6560" s="75">
        <v>0.46700000000000003</v>
      </c>
      <c r="J6560" s="75">
        <v>-0.13</v>
      </c>
      <c r="K6560" s="75">
        <v>-0.68899999999999995</v>
      </c>
      <c r="L6560" s="75">
        <v>-0.68400000000000005</v>
      </c>
      <c r="M6560" s="75">
        <v>0.66400000000000003</v>
      </c>
    </row>
    <row r="6561" spans="2:13" x14ac:dyDescent="0.3">
      <c r="B6561" s="75">
        <v>458</v>
      </c>
      <c r="C6561" s="75">
        <v>7</v>
      </c>
      <c r="D6561" s="75">
        <v>-3.0979999999999999</v>
      </c>
      <c r="E6561" s="75">
        <v>2.5249999999999999</v>
      </c>
      <c r="F6561" s="75">
        <v>-0.316</v>
      </c>
      <c r="G6561" s="75">
        <v>-0.32200000000000001</v>
      </c>
      <c r="H6561" s="75">
        <v>-1.0820000000000001</v>
      </c>
      <c r="I6561" s="75">
        <v>0.28499999999999998</v>
      </c>
      <c r="J6561" s="75">
        <v>0.44500000000000001</v>
      </c>
      <c r="K6561" s="75">
        <v>0.84699999999999998</v>
      </c>
      <c r="L6561" s="75">
        <v>-0.95099999999999996</v>
      </c>
      <c r="M6561" s="75">
        <v>-0.70699999999999996</v>
      </c>
    </row>
    <row r="6562" spans="2:13" x14ac:dyDescent="0.3">
      <c r="B6562" s="75">
        <v>459</v>
      </c>
      <c r="C6562" s="75">
        <v>8</v>
      </c>
      <c r="D6562" s="75">
        <v>-4.4029999999999996</v>
      </c>
      <c r="E6562" s="75">
        <v>3.6019999999999999</v>
      </c>
      <c r="F6562" s="75">
        <v>-0.94499999999999995</v>
      </c>
      <c r="G6562" s="75">
        <v>-0.93400000000000005</v>
      </c>
      <c r="H6562" s="75">
        <v>4.1000000000000002E-2</v>
      </c>
      <c r="I6562" s="75">
        <v>0.40899999999999997</v>
      </c>
      <c r="J6562" s="75">
        <v>1.0029999999999999</v>
      </c>
      <c r="K6562" s="75">
        <v>0.47</v>
      </c>
      <c r="L6562" s="75">
        <v>-0.47699999999999998</v>
      </c>
      <c r="M6562" s="75">
        <v>-0.621</v>
      </c>
    </row>
    <row r="6563" spans="2:13" x14ac:dyDescent="0.3">
      <c r="B6563" s="75">
        <v>460</v>
      </c>
      <c r="C6563" s="75">
        <v>9</v>
      </c>
      <c r="D6563" s="75">
        <v>-4.2</v>
      </c>
      <c r="E6563" s="75">
        <v>2.2010000000000001</v>
      </c>
      <c r="F6563" s="75">
        <v>-0.31</v>
      </c>
      <c r="G6563" s="75">
        <v>-0.39200000000000002</v>
      </c>
      <c r="H6563" s="75">
        <v>0.96799999999999997</v>
      </c>
      <c r="I6563" s="75">
        <v>0.7</v>
      </c>
      <c r="J6563" s="75">
        <v>-0.32800000000000001</v>
      </c>
      <c r="K6563" s="75">
        <v>0.129</v>
      </c>
      <c r="L6563" s="75">
        <v>-0.89600000000000002</v>
      </c>
      <c r="M6563" s="75">
        <v>0.15</v>
      </c>
    </row>
    <row r="6564" spans="2:13" x14ac:dyDescent="0.3">
      <c r="B6564" s="75">
        <v>461</v>
      </c>
      <c r="C6564" s="75">
        <v>10</v>
      </c>
      <c r="D6564" s="75">
        <v>-5.2110000000000003</v>
      </c>
      <c r="E6564" s="75">
        <v>2.544</v>
      </c>
      <c r="F6564" s="75">
        <v>0.82</v>
      </c>
      <c r="G6564" s="75">
        <v>-0.33300000000000002</v>
      </c>
      <c r="H6564" s="75">
        <v>0.44700000000000001</v>
      </c>
      <c r="I6564" s="75">
        <v>0.22600000000000001</v>
      </c>
      <c r="J6564" s="75">
        <v>0.127</v>
      </c>
      <c r="K6564" s="75">
        <v>0.89</v>
      </c>
      <c r="L6564" s="75">
        <v>-1.389</v>
      </c>
      <c r="M6564" s="75">
        <v>-0.30399999999999999</v>
      </c>
    </row>
    <row r="6565" spans="2:13" x14ac:dyDescent="0.3">
      <c r="B6565" s="75">
        <v>462</v>
      </c>
      <c r="C6565" s="75">
        <v>11</v>
      </c>
      <c r="D6565" s="75">
        <v>-2.7519999999999998</v>
      </c>
      <c r="E6565" s="75">
        <v>1.778</v>
      </c>
      <c r="F6565" s="75">
        <v>-0.71799999999999997</v>
      </c>
      <c r="G6565" s="75">
        <v>5.7000000000000002E-2</v>
      </c>
      <c r="H6565" s="75">
        <v>-8.9999999999999993E-3</v>
      </c>
      <c r="I6565" s="75">
        <v>0.40200000000000002</v>
      </c>
      <c r="J6565" s="75">
        <v>0.121</v>
      </c>
      <c r="K6565" s="75">
        <v>0.05</v>
      </c>
      <c r="L6565" s="75">
        <v>-1.4350000000000001</v>
      </c>
      <c r="M6565" s="75">
        <v>0.28100000000000003</v>
      </c>
    </row>
    <row r="6566" spans="2:13" x14ac:dyDescent="0.3">
      <c r="B6566" s="75">
        <v>463</v>
      </c>
      <c r="C6566" s="75">
        <v>1</v>
      </c>
      <c r="D6566" s="75">
        <v>-5.0579999999999998</v>
      </c>
      <c r="E6566" s="75">
        <v>2.2360000000000002</v>
      </c>
      <c r="F6566" s="75">
        <v>1.381</v>
      </c>
      <c r="G6566" s="75">
        <v>1.885</v>
      </c>
      <c r="H6566" s="75">
        <v>-0.25900000000000001</v>
      </c>
      <c r="I6566" s="75">
        <v>-0.48299999999999998</v>
      </c>
      <c r="J6566" s="75">
        <v>-0.56200000000000006</v>
      </c>
      <c r="K6566" s="75">
        <v>0.123</v>
      </c>
      <c r="L6566" s="75">
        <v>-6.3E-2</v>
      </c>
      <c r="M6566" s="75">
        <v>0.66300000000000003</v>
      </c>
    </row>
    <row r="6567" spans="2:13" x14ac:dyDescent="0.3">
      <c r="B6567" s="75">
        <v>464</v>
      </c>
      <c r="C6567" s="75">
        <v>2</v>
      </c>
      <c r="D6567" s="75">
        <v>-4.181</v>
      </c>
      <c r="E6567" s="75">
        <v>1.6459999999999999</v>
      </c>
      <c r="F6567" s="75">
        <v>0.73599999999999999</v>
      </c>
      <c r="G6567" s="75">
        <v>1.286</v>
      </c>
      <c r="H6567" s="75">
        <v>0.72399999999999998</v>
      </c>
      <c r="I6567" s="75">
        <v>-0.51100000000000001</v>
      </c>
      <c r="J6567" s="75">
        <v>-1.1259999999999999</v>
      </c>
      <c r="K6567" s="75">
        <v>-0.45</v>
      </c>
      <c r="L6567" s="75">
        <v>-0.64800000000000002</v>
      </c>
      <c r="M6567" s="75">
        <v>0.995</v>
      </c>
    </row>
    <row r="6568" spans="2:13" x14ac:dyDescent="0.3">
      <c r="B6568" s="75">
        <v>465</v>
      </c>
      <c r="C6568" s="75">
        <v>3</v>
      </c>
      <c r="D6568" s="75">
        <v>-3.7530000000000001</v>
      </c>
      <c r="E6568" s="75">
        <v>0.82799999999999996</v>
      </c>
      <c r="F6568" s="75">
        <v>-4.2000000000000003E-2</v>
      </c>
      <c r="G6568" s="75">
        <v>1.4059999999999999</v>
      </c>
      <c r="H6568" s="75">
        <v>0.20899999999999999</v>
      </c>
      <c r="I6568" s="75">
        <v>-0.53</v>
      </c>
      <c r="J6568" s="75">
        <v>-0.52</v>
      </c>
      <c r="K6568" s="75">
        <v>-0.4</v>
      </c>
      <c r="L6568" s="75">
        <v>-0.38600000000000001</v>
      </c>
      <c r="M6568" s="75">
        <v>1.07</v>
      </c>
    </row>
    <row r="6569" spans="2:13" x14ac:dyDescent="0.3">
      <c r="B6569" s="75">
        <v>466</v>
      </c>
      <c r="C6569" s="75">
        <v>4</v>
      </c>
      <c r="D6569" s="75">
        <v>-3.4940000000000002</v>
      </c>
      <c r="E6569" s="75">
        <v>1.2070000000000001</v>
      </c>
      <c r="F6569" s="75">
        <v>-0.60699999999999998</v>
      </c>
      <c r="G6569" s="75">
        <v>0.24199999999999999</v>
      </c>
      <c r="H6569" s="75">
        <v>-0.43</v>
      </c>
      <c r="I6569" s="75">
        <v>0.13100000000000001</v>
      </c>
      <c r="J6569" s="75">
        <v>0.23599999999999999</v>
      </c>
      <c r="K6569" s="75">
        <v>0.54500000000000004</v>
      </c>
      <c r="L6569" s="75">
        <v>-0.59299999999999997</v>
      </c>
      <c r="M6569" s="75">
        <v>0.67800000000000005</v>
      </c>
    </row>
    <row r="6570" spans="2:13" x14ac:dyDescent="0.3">
      <c r="B6570" s="75">
        <v>467</v>
      </c>
      <c r="C6570" s="75">
        <v>5</v>
      </c>
      <c r="D6570" s="75">
        <v>-2.8130000000000002</v>
      </c>
      <c r="E6570" s="75">
        <v>2.327</v>
      </c>
      <c r="F6570" s="75">
        <v>-1.246</v>
      </c>
      <c r="G6570" s="75">
        <v>-0.184</v>
      </c>
      <c r="H6570" s="75">
        <v>-0.755</v>
      </c>
      <c r="I6570" s="75">
        <v>0.49099999999999999</v>
      </c>
      <c r="J6570" s="75">
        <v>1.202</v>
      </c>
      <c r="K6570" s="75">
        <v>-0.55800000000000005</v>
      </c>
      <c r="L6570" s="75">
        <v>-0.66900000000000004</v>
      </c>
      <c r="M6570" s="75">
        <v>5.3999999999999999E-2</v>
      </c>
    </row>
    <row r="6571" spans="2:13" x14ac:dyDescent="0.3">
      <c r="B6571" s="75">
        <v>468</v>
      </c>
      <c r="C6571" s="75">
        <v>6</v>
      </c>
      <c r="D6571" s="75">
        <v>-3.133</v>
      </c>
      <c r="E6571" s="75">
        <v>1.9830000000000001</v>
      </c>
      <c r="F6571" s="75">
        <v>-1.3979999999999999</v>
      </c>
      <c r="G6571" s="75">
        <v>0.254</v>
      </c>
      <c r="H6571" s="75">
        <v>-0.66700000000000004</v>
      </c>
      <c r="I6571" s="75">
        <v>0.53200000000000003</v>
      </c>
      <c r="J6571" s="75">
        <v>0.38900000000000001</v>
      </c>
      <c r="K6571" s="75">
        <v>-0.17799999999999999</v>
      </c>
      <c r="L6571" s="75">
        <v>-0.58399999999999996</v>
      </c>
      <c r="M6571" s="75">
        <v>0.84399999999999997</v>
      </c>
    </row>
    <row r="6572" spans="2:13" x14ac:dyDescent="0.3">
      <c r="B6572" s="75">
        <v>469</v>
      </c>
      <c r="C6572" s="75">
        <v>7</v>
      </c>
      <c r="D6572" s="75">
        <v>-3.7490000000000001</v>
      </c>
      <c r="E6572" s="75">
        <v>3.0179999999999998</v>
      </c>
      <c r="F6572" s="75">
        <v>-0.755</v>
      </c>
      <c r="G6572" s="75">
        <v>-0.45200000000000001</v>
      </c>
      <c r="H6572" s="75">
        <v>-0.66600000000000004</v>
      </c>
      <c r="I6572" s="75">
        <v>0.20899999999999999</v>
      </c>
      <c r="J6572" s="75">
        <v>0.74099999999999999</v>
      </c>
      <c r="K6572" s="75">
        <v>0.9</v>
      </c>
      <c r="L6572" s="75">
        <v>-1.613</v>
      </c>
      <c r="M6572" s="75">
        <v>0.128</v>
      </c>
    </row>
    <row r="6573" spans="2:13" x14ac:dyDescent="0.3">
      <c r="B6573" s="75">
        <v>470</v>
      </c>
      <c r="C6573" s="75">
        <v>8</v>
      </c>
      <c r="D6573" s="75">
        <v>-4.3730000000000002</v>
      </c>
      <c r="E6573" s="75">
        <v>4.6429999999999998</v>
      </c>
      <c r="F6573" s="75">
        <v>-0.79200000000000004</v>
      </c>
      <c r="G6573" s="75">
        <v>-1.3320000000000001</v>
      </c>
      <c r="H6573" s="75">
        <v>-0.20200000000000001</v>
      </c>
      <c r="I6573" s="75">
        <v>0.59699999999999998</v>
      </c>
      <c r="J6573" s="75">
        <v>0.192</v>
      </c>
      <c r="K6573" s="75">
        <v>1.133</v>
      </c>
      <c r="L6573" s="75">
        <v>-1.131</v>
      </c>
      <c r="M6573" s="75">
        <v>-0.28000000000000003</v>
      </c>
    </row>
    <row r="6574" spans="2:13" x14ac:dyDescent="0.3">
      <c r="B6574" s="75">
        <v>471</v>
      </c>
      <c r="C6574" s="75">
        <v>9</v>
      </c>
      <c r="D6574" s="75">
        <v>-4.468</v>
      </c>
      <c r="E6574" s="75">
        <v>4.1210000000000004</v>
      </c>
      <c r="F6574" s="75">
        <v>-0.42</v>
      </c>
      <c r="G6574" s="75">
        <v>-1.1970000000000001</v>
      </c>
      <c r="H6574" s="75">
        <v>0.33800000000000002</v>
      </c>
      <c r="I6574" s="75">
        <v>0.6</v>
      </c>
      <c r="J6574" s="75">
        <v>-0.11</v>
      </c>
      <c r="K6574" s="75">
        <v>0.314</v>
      </c>
      <c r="L6574" s="75">
        <v>-1.248</v>
      </c>
      <c r="M6574" s="75">
        <v>-1.2E-2</v>
      </c>
    </row>
    <row r="6575" spans="2:13" x14ac:dyDescent="0.3">
      <c r="B6575" s="75">
        <v>472</v>
      </c>
      <c r="C6575" s="75">
        <v>10</v>
      </c>
      <c r="D6575" s="75">
        <v>-4.9020000000000001</v>
      </c>
      <c r="E6575" s="75">
        <v>4.49</v>
      </c>
      <c r="F6575" s="75">
        <v>-0.56399999999999995</v>
      </c>
      <c r="G6575" s="75">
        <v>-0.53600000000000003</v>
      </c>
      <c r="H6575" s="75">
        <v>-0.16400000000000001</v>
      </c>
      <c r="I6575" s="75">
        <v>-0.29799999999999999</v>
      </c>
      <c r="J6575" s="75">
        <v>0.84199999999999997</v>
      </c>
      <c r="K6575" s="75">
        <v>-0.158</v>
      </c>
      <c r="L6575" s="75">
        <v>-0.90600000000000003</v>
      </c>
      <c r="M6575" s="75">
        <v>0.35799999999999998</v>
      </c>
    </row>
    <row r="6576" spans="2:13" x14ac:dyDescent="0.3">
      <c r="B6576" s="75">
        <v>473</v>
      </c>
      <c r="C6576" s="75">
        <v>11</v>
      </c>
      <c r="D6576" s="75">
        <v>-4.125</v>
      </c>
      <c r="E6576" s="75">
        <v>2.2999999999999998</v>
      </c>
      <c r="F6576" s="75">
        <v>-0.16700000000000001</v>
      </c>
      <c r="G6576" s="75">
        <v>-0.27</v>
      </c>
      <c r="H6576" s="75">
        <v>0.10299999999999999</v>
      </c>
      <c r="I6576" s="75">
        <v>0.32</v>
      </c>
      <c r="J6576" s="75">
        <v>-0.46700000000000003</v>
      </c>
      <c r="K6576" s="75">
        <v>-0.254</v>
      </c>
      <c r="L6576" s="75">
        <v>-0.41499999999999998</v>
      </c>
      <c r="M6576" s="75">
        <v>0.86299999999999999</v>
      </c>
    </row>
    <row r="6577" spans="2:13" x14ac:dyDescent="0.3">
      <c r="B6577" s="75">
        <v>474</v>
      </c>
      <c r="C6577" s="75">
        <v>1</v>
      </c>
      <c r="D6577" s="75">
        <v>-5.1239999999999997</v>
      </c>
      <c r="E6577" s="75">
        <v>2.319</v>
      </c>
      <c r="F6577" s="75">
        <v>1.413</v>
      </c>
      <c r="G6577" s="75">
        <v>1.804</v>
      </c>
      <c r="H6577" s="75">
        <v>-0.27700000000000002</v>
      </c>
      <c r="I6577" s="75">
        <v>-0.33</v>
      </c>
      <c r="J6577" s="75">
        <v>-0.746</v>
      </c>
      <c r="K6577" s="75">
        <v>0.221</v>
      </c>
      <c r="L6577" s="75">
        <v>0.06</v>
      </c>
      <c r="M6577" s="75">
        <v>0.46</v>
      </c>
    </row>
    <row r="6578" spans="2:13" x14ac:dyDescent="0.3">
      <c r="B6578" s="75">
        <v>475</v>
      </c>
      <c r="C6578" s="75">
        <v>2</v>
      </c>
      <c r="D6578" s="75">
        <v>-4.3929999999999998</v>
      </c>
      <c r="E6578" s="75">
        <v>2.137</v>
      </c>
      <c r="F6578" s="75">
        <v>0.56999999999999995</v>
      </c>
      <c r="G6578" s="75">
        <v>1.397</v>
      </c>
      <c r="H6578" s="75">
        <v>0.29299999999999998</v>
      </c>
      <c r="I6578" s="75">
        <v>-0.83599999999999997</v>
      </c>
      <c r="J6578" s="75">
        <v>-0.96599999999999997</v>
      </c>
      <c r="K6578" s="75">
        <v>-0.46100000000000002</v>
      </c>
      <c r="L6578" s="75">
        <v>-0.27700000000000002</v>
      </c>
      <c r="M6578" s="75">
        <v>1.1839999999999999</v>
      </c>
    </row>
    <row r="6579" spans="2:13" x14ac:dyDescent="0.3">
      <c r="B6579" s="75">
        <v>476</v>
      </c>
      <c r="C6579" s="75">
        <v>3</v>
      </c>
      <c r="D6579" s="75">
        <v>-3.9609999999999999</v>
      </c>
      <c r="E6579" s="75">
        <v>1.0780000000000001</v>
      </c>
      <c r="F6579" s="75">
        <v>0.11</v>
      </c>
      <c r="G6579" s="75">
        <v>1.232</v>
      </c>
      <c r="H6579" s="75">
        <v>0.21</v>
      </c>
      <c r="I6579" s="75">
        <v>-0.67</v>
      </c>
      <c r="J6579" s="75">
        <v>-0.53600000000000003</v>
      </c>
      <c r="K6579" s="75">
        <v>-0.33</v>
      </c>
      <c r="L6579" s="75">
        <v>-0.26800000000000002</v>
      </c>
      <c r="M6579" s="75">
        <v>1.0980000000000001</v>
      </c>
    </row>
    <row r="6580" spans="2:13" x14ac:dyDescent="0.3">
      <c r="B6580" s="75">
        <v>477</v>
      </c>
      <c r="C6580" s="75">
        <v>4</v>
      </c>
      <c r="D6580" s="75">
        <v>-3.6539999999999999</v>
      </c>
      <c r="E6580" s="75">
        <v>1.222</v>
      </c>
      <c r="F6580" s="75">
        <v>-0.57399999999999995</v>
      </c>
      <c r="G6580" s="75">
        <v>0.248</v>
      </c>
      <c r="H6580" s="75">
        <v>-0.29899999999999999</v>
      </c>
      <c r="I6580" s="75">
        <v>0.158</v>
      </c>
      <c r="J6580" s="75">
        <v>0.154</v>
      </c>
      <c r="K6580" s="75">
        <v>0.55300000000000005</v>
      </c>
      <c r="L6580" s="75">
        <v>-0.57999999999999996</v>
      </c>
      <c r="M6580" s="75">
        <v>0.61699999999999999</v>
      </c>
    </row>
    <row r="6581" spans="2:13" x14ac:dyDescent="0.3">
      <c r="B6581" s="75">
        <v>478</v>
      </c>
      <c r="C6581" s="75">
        <v>5</v>
      </c>
      <c r="D6581" s="75">
        <v>-3.0009999999999999</v>
      </c>
      <c r="E6581" s="75">
        <v>2.2629999999999999</v>
      </c>
      <c r="F6581" s="75">
        <v>-1.1779999999999999</v>
      </c>
      <c r="G6581" s="75">
        <v>-0.11600000000000001</v>
      </c>
      <c r="H6581" s="75">
        <v>-0.92200000000000004</v>
      </c>
      <c r="I6581" s="75">
        <v>0.53600000000000003</v>
      </c>
      <c r="J6581" s="75">
        <v>1.286</v>
      </c>
      <c r="K6581" s="75">
        <v>-0.50600000000000001</v>
      </c>
      <c r="L6581" s="75">
        <v>-0.56599999999999995</v>
      </c>
      <c r="M6581" s="75">
        <v>-0.10199999999999999</v>
      </c>
    </row>
    <row r="6582" spans="2:13" x14ac:dyDescent="0.3">
      <c r="B6582" s="75">
        <v>479</v>
      </c>
      <c r="C6582" s="75">
        <v>6</v>
      </c>
      <c r="D6582" s="75">
        <v>-3.4169999999999998</v>
      </c>
      <c r="E6582" s="75">
        <v>1.984</v>
      </c>
      <c r="F6582" s="75">
        <v>-1.1479999999999999</v>
      </c>
      <c r="G6582" s="75">
        <v>0.23400000000000001</v>
      </c>
      <c r="H6582" s="75">
        <v>-0.77800000000000002</v>
      </c>
      <c r="I6582" s="75">
        <v>0.41099999999999998</v>
      </c>
      <c r="J6582" s="75">
        <v>0.49399999999999999</v>
      </c>
      <c r="K6582" s="75">
        <v>0.13</v>
      </c>
      <c r="L6582" s="75">
        <v>-0.70399999999999996</v>
      </c>
      <c r="M6582" s="75">
        <v>0.76400000000000001</v>
      </c>
    </row>
    <row r="6583" spans="2:13" x14ac:dyDescent="0.3">
      <c r="B6583" s="75">
        <v>480</v>
      </c>
      <c r="C6583" s="75">
        <v>7</v>
      </c>
      <c r="D6583" s="75">
        <v>-3.887</v>
      </c>
      <c r="E6583" s="75">
        <v>3.1720000000000002</v>
      </c>
      <c r="F6583" s="75">
        <v>-0.73899999999999999</v>
      </c>
      <c r="G6583" s="75">
        <v>-0.69</v>
      </c>
      <c r="H6583" s="75">
        <v>-0.54800000000000004</v>
      </c>
      <c r="I6583" s="75">
        <v>0.33</v>
      </c>
      <c r="J6583" s="75">
        <v>0.56899999999999995</v>
      </c>
      <c r="K6583" s="75">
        <v>0.98</v>
      </c>
      <c r="L6583" s="75">
        <v>-1.609</v>
      </c>
      <c r="M6583" s="75">
        <v>0.28299999999999997</v>
      </c>
    </row>
    <row r="6584" spans="2:13" x14ac:dyDescent="0.3">
      <c r="B6584" s="75">
        <v>481</v>
      </c>
      <c r="C6584" s="75">
        <v>8</v>
      </c>
      <c r="D6584" s="75">
        <v>-4.4740000000000002</v>
      </c>
      <c r="E6584" s="75">
        <v>4.569</v>
      </c>
      <c r="F6584" s="75">
        <v>-1.069</v>
      </c>
      <c r="G6584" s="75">
        <v>-1.409</v>
      </c>
      <c r="H6584" s="75">
        <v>0.13700000000000001</v>
      </c>
      <c r="I6584" s="75">
        <v>1.0489999999999999</v>
      </c>
      <c r="J6584" s="75">
        <v>7.0999999999999994E-2</v>
      </c>
      <c r="K6584" s="75">
        <v>0.877</v>
      </c>
      <c r="L6584" s="75">
        <v>-1.355</v>
      </c>
      <c r="M6584" s="75">
        <v>-0.16700000000000001</v>
      </c>
    </row>
    <row r="6585" spans="2:13" x14ac:dyDescent="0.3">
      <c r="B6585" s="75">
        <v>482</v>
      </c>
      <c r="C6585" s="75">
        <v>9</v>
      </c>
      <c r="D6585" s="75">
        <v>-4.4710000000000001</v>
      </c>
      <c r="E6585" s="75">
        <v>4.0960000000000001</v>
      </c>
      <c r="F6585" s="75">
        <v>-0.80900000000000005</v>
      </c>
      <c r="G6585" s="75">
        <v>-0.88100000000000001</v>
      </c>
      <c r="H6585" s="75">
        <v>0.64600000000000002</v>
      </c>
      <c r="I6585" s="75">
        <v>0.53900000000000003</v>
      </c>
      <c r="J6585" s="75">
        <v>0.04</v>
      </c>
      <c r="K6585" s="75">
        <v>0.14199999999999999</v>
      </c>
      <c r="L6585" s="75">
        <v>-1.5549999999999999</v>
      </c>
      <c r="M6585" s="75">
        <v>-2.3E-2</v>
      </c>
    </row>
    <row r="6586" spans="2:13" x14ac:dyDescent="0.3">
      <c r="B6586" s="75">
        <v>483</v>
      </c>
      <c r="C6586" s="75">
        <v>10</v>
      </c>
      <c r="D6586" s="75">
        <v>-4.9470000000000001</v>
      </c>
      <c r="E6586" s="75">
        <v>4.6369999999999996</v>
      </c>
      <c r="F6586" s="75">
        <v>-0.44400000000000001</v>
      </c>
      <c r="G6586" s="75">
        <v>-0.95299999999999996</v>
      </c>
      <c r="H6586" s="75">
        <v>-0.11899999999999999</v>
      </c>
      <c r="I6586" s="75">
        <v>-0.249</v>
      </c>
      <c r="J6586" s="75">
        <v>0.59399999999999997</v>
      </c>
      <c r="K6586" s="75">
        <v>0.27</v>
      </c>
      <c r="L6586" s="75">
        <v>-0.78300000000000003</v>
      </c>
      <c r="M6586" s="75">
        <v>0.26500000000000001</v>
      </c>
    </row>
    <row r="6587" spans="2:13" x14ac:dyDescent="0.3">
      <c r="B6587" s="75">
        <v>484</v>
      </c>
      <c r="C6587" s="75">
        <v>11</v>
      </c>
      <c r="D6587" s="75">
        <v>-4.173</v>
      </c>
      <c r="E6587" s="75">
        <v>2.2989999999999999</v>
      </c>
      <c r="F6587" s="75">
        <v>-0.29799999999999999</v>
      </c>
      <c r="G6587" s="75">
        <v>-0.13</v>
      </c>
      <c r="H6587" s="75">
        <v>0.122</v>
      </c>
      <c r="I6587" s="75">
        <v>0.31900000000000001</v>
      </c>
      <c r="J6587" s="75">
        <v>-0.38800000000000001</v>
      </c>
      <c r="K6587" s="75">
        <v>-0.32800000000000001</v>
      </c>
      <c r="L6587" s="75">
        <v>-0.48</v>
      </c>
      <c r="M6587" s="75">
        <v>0.99</v>
      </c>
    </row>
    <row r="6588" spans="2:13" x14ac:dyDescent="0.3">
      <c r="B6588" s="75">
        <v>485</v>
      </c>
      <c r="C6588" s="75">
        <v>1</v>
      </c>
      <c r="D6588" s="75">
        <v>-5.1310000000000002</v>
      </c>
      <c r="E6588" s="75">
        <v>2.1920000000000002</v>
      </c>
      <c r="F6588" s="75">
        <v>1.3640000000000001</v>
      </c>
      <c r="G6588" s="75">
        <v>1.9359999999999999</v>
      </c>
      <c r="H6588" s="75">
        <v>-0.59099999999999997</v>
      </c>
      <c r="I6588" s="75">
        <v>-0.35399999999999998</v>
      </c>
      <c r="J6588" s="75">
        <v>-0.67700000000000005</v>
      </c>
      <c r="K6588" s="75">
        <v>0.15</v>
      </c>
      <c r="L6588" s="75">
        <v>0.17799999999999999</v>
      </c>
      <c r="M6588" s="75">
        <v>0.38</v>
      </c>
    </row>
    <row r="6589" spans="2:13" x14ac:dyDescent="0.3">
      <c r="B6589" s="75">
        <v>486</v>
      </c>
      <c r="C6589" s="75">
        <v>2</v>
      </c>
      <c r="D6589" s="75">
        <v>-4.3949999999999996</v>
      </c>
      <c r="E6589" s="75">
        <v>1.8640000000000001</v>
      </c>
      <c r="F6589" s="75">
        <v>0.503</v>
      </c>
      <c r="G6589" s="75">
        <v>1.718</v>
      </c>
      <c r="H6589" s="75">
        <v>0.24099999999999999</v>
      </c>
      <c r="I6589" s="75">
        <v>-0.81699999999999995</v>
      </c>
      <c r="J6589" s="75">
        <v>-0.67200000000000004</v>
      </c>
      <c r="K6589" s="75">
        <v>-0.68700000000000006</v>
      </c>
      <c r="L6589" s="75">
        <v>-0.44900000000000001</v>
      </c>
      <c r="M6589" s="75">
        <v>1.3959999999999999</v>
      </c>
    </row>
    <row r="6590" spans="2:13" x14ac:dyDescent="0.3">
      <c r="B6590" s="75">
        <v>487</v>
      </c>
      <c r="C6590" s="75">
        <v>3</v>
      </c>
      <c r="D6590" s="75">
        <v>-4.0579999999999998</v>
      </c>
      <c r="E6590" s="75">
        <v>1.0720000000000001</v>
      </c>
      <c r="F6590" s="75">
        <v>0.157</v>
      </c>
      <c r="G6590" s="75">
        <v>1.1359999999999999</v>
      </c>
      <c r="H6590" s="75">
        <v>0.38500000000000001</v>
      </c>
      <c r="I6590" s="75">
        <v>-0.68700000000000006</v>
      </c>
      <c r="J6590" s="75">
        <v>-0.58299999999999996</v>
      </c>
      <c r="K6590" s="75">
        <v>-0.185</v>
      </c>
      <c r="L6590" s="75">
        <v>-0.3</v>
      </c>
      <c r="M6590" s="75">
        <v>1.177</v>
      </c>
    </row>
    <row r="6591" spans="2:13" x14ac:dyDescent="0.3">
      <c r="B6591" s="75">
        <v>488</v>
      </c>
      <c r="C6591" s="75">
        <v>4</v>
      </c>
      <c r="D6591" s="75">
        <v>-3.6309999999999998</v>
      </c>
      <c r="E6591" s="75">
        <v>1.1950000000000001</v>
      </c>
      <c r="F6591" s="75">
        <v>-0.71899999999999997</v>
      </c>
      <c r="G6591" s="75">
        <v>0.13</v>
      </c>
      <c r="H6591" s="75">
        <v>-6.5000000000000002E-2</v>
      </c>
      <c r="I6591" s="75">
        <v>0.34799999999999998</v>
      </c>
      <c r="J6591" s="75">
        <v>-6.0999999999999999E-2</v>
      </c>
      <c r="K6591" s="75">
        <v>0.55500000000000005</v>
      </c>
      <c r="L6591" s="75">
        <v>-0.59399999999999997</v>
      </c>
      <c r="M6591" s="75">
        <v>0.80600000000000005</v>
      </c>
    </row>
    <row r="6592" spans="2:13" x14ac:dyDescent="0.3">
      <c r="B6592" s="75">
        <v>489</v>
      </c>
      <c r="C6592" s="75">
        <v>5</v>
      </c>
      <c r="D6592" s="75">
        <v>-3.4340000000000002</v>
      </c>
      <c r="E6592" s="75">
        <v>2.2599999999999998</v>
      </c>
      <c r="F6592" s="75">
        <v>-1.0649999999999999</v>
      </c>
      <c r="G6592" s="75">
        <v>-0.122</v>
      </c>
      <c r="H6592" s="75">
        <v>-0.79500000000000004</v>
      </c>
      <c r="I6592" s="75">
        <v>0.36299999999999999</v>
      </c>
      <c r="J6592" s="75">
        <v>1.403</v>
      </c>
      <c r="K6592" s="75">
        <v>-0.50700000000000001</v>
      </c>
      <c r="L6592" s="75">
        <v>-0.375</v>
      </c>
      <c r="M6592" s="75">
        <v>1.4999999999999999E-2</v>
      </c>
    </row>
    <row r="6593" spans="2:13" x14ac:dyDescent="0.3">
      <c r="B6593" s="75">
        <v>490</v>
      </c>
      <c r="C6593" s="75">
        <v>6</v>
      </c>
      <c r="D6593" s="75">
        <v>-3.7650000000000001</v>
      </c>
      <c r="E6593" s="75">
        <v>1.97</v>
      </c>
      <c r="F6593" s="75">
        <v>-0.95499999999999996</v>
      </c>
      <c r="G6593" s="75">
        <v>0.30399999999999999</v>
      </c>
      <c r="H6593" s="75">
        <v>-0.73499999999999999</v>
      </c>
      <c r="I6593" s="75">
        <v>0.41</v>
      </c>
      <c r="J6593" s="75">
        <v>0.38</v>
      </c>
      <c r="K6593" s="75">
        <v>0.14599999999999999</v>
      </c>
      <c r="L6593" s="75">
        <v>-0.53600000000000003</v>
      </c>
      <c r="M6593" s="75">
        <v>0.73799999999999999</v>
      </c>
    </row>
    <row r="6594" spans="2:13" x14ac:dyDescent="0.3">
      <c r="B6594" s="75">
        <v>491</v>
      </c>
      <c r="C6594" s="75">
        <v>7</v>
      </c>
      <c r="D6594" s="75">
        <v>-3.9750000000000001</v>
      </c>
      <c r="E6594" s="75">
        <v>3.0659999999999998</v>
      </c>
      <c r="F6594" s="75">
        <v>-0.50600000000000001</v>
      </c>
      <c r="G6594" s="75">
        <v>-0.82699999999999996</v>
      </c>
      <c r="H6594" s="75">
        <v>-0.47799999999999998</v>
      </c>
      <c r="I6594" s="75">
        <v>0.434</v>
      </c>
      <c r="J6594" s="75">
        <v>0.35599999999999998</v>
      </c>
      <c r="K6594" s="75">
        <v>0.93899999999999995</v>
      </c>
      <c r="L6594" s="75">
        <v>-1.3089999999999999</v>
      </c>
      <c r="M6594" s="75">
        <v>0.20399999999999999</v>
      </c>
    </row>
    <row r="6595" spans="2:13" x14ac:dyDescent="0.3">
      <c r="B6595" s="75">
        <v>492</v>
      </c>
      <c r="C6595" s="75">
        <v>8</v>
      </c>
      <c r="D6595" s="75">
        <v>-4.4969999999999999</v>
      </c>
      <c r="E6595" s="75">
        <v>4.5</v>
      </c>
      <c r="F6595" s="75">
        <v>-1.446</v>
      </c>
      <c r="G6595" s="75">
        <v>-1.127</v>
      </c>
      <c r="H6595" s="75">
        <v>0.443</v>
      </c>
      <c r="I6595" s="75">
        <v>0.98599999999999999</v>
      </c>
      <c r="J6595" s="75">
        <v>0.13600000000000001</v>
      </c>
      <c r="K6595" s="75">
        <v>0.59699999999999998</v>
      </c>
      <c r="L6595" s="75">
        <v>-1.087</v>
      </c>
      <c r="M6595" s="75">
        <v>-7.2999999999999995E-2</v>
      </c>
    </row>
    <row r="6596" spans="2:13" x14ac:dyDescent="0.3">
      <c r="B6596" s="75">
        <v>493</v>
      </c>
      <c r="C6596" s="75">
        <v>9</v>
      </c>
      <c r="D6596" s="75">
        <v>-4.4749999999999996</v>
      </c>
      <c r="E6596" s="75">
        <v>4.0640000000000001</v>
      </c>
      <c r="F6596" s="75">
        <v>-0.92700000000000005</v>
      </c>
      <c r="G6596" s="75">
        <v>-0.67800000000000005</v>
      </c>
      <c r="H6596" s="75">
        <v>0.59899999999999998</v>
      </c>
      <c r="I6596" s="75">
        <v>0.44500000000000001</v>
      </c>
      <c r="J6596" s="75">
        <v>0.224</v>
      </c>
      <c r="K6596" s="75">
        <v>0.10299999999999999</v>
      </c>
      <c r="L6596" s="75">
        <v>-1.3360000000000001</v>
      </c>
      <c r="M6596" s="75">
        <v>-0.192</v>
      </c>
    </row>
    <row r="6597" spans="2:13" x14ac:dyDescent="0.3">
      <c r="B6597" s="75">
        <v>494</v>
      </c>
      <c r="C6597" s="75">
        <v>10</v>
      </c>
      <c r="D6597" s="75">
        <v>-5.0110000000000001</v>
      </c>
      <c r="E6597" s="75">
        <v>4.976</v>
      </c>
      <c r="F6597" s="75">
        <v>-0.86799999999999999</v>
      </c>
      <c r="G6597" s="75">
        <v>-1.2150000000000001</v>
      </c>
      <c r="H6597" s="75">
        <v>0.17</v>
      </c>
      <c r="I6597" s="75">
        <v>-1.7999999999999999E-2</v>
      </c>
      <c r="J6597" s="75">
        <v>0.54300000000000004</v>
      </c>
      <c r="K6597" s="75">
        <v>0.154</v>
      </c>
      <c r="L6597" s="75">
        <v>-0.84099999999999997</v>
      </c>
      <c r="M6597" s="75">
        <v>0.70699999999999996</v>
      </c>
    </row>
    <row r="6598" spans="2:13" x14ac:dyDescent="0.3">
      <c r="B6598" s="75">
        <v>495</v>
      </c>
      <c r="C6598" s="75">
        <v>11</v>
      </c>
      <c r="D6598" s="75">
        <v>-4.1509999999999998</v>
      </c>
      <c r="E6598" s="75">
        <v>2.069</v>
      </c>
      <c r="F6598" s="75">
        <v>-0.60499999999999998</v>
      </c>
      <c r="G6598" s="75">
        <v>0.111</v>
      </c>
      <c r="H6598" s="75">
        <v>0.41</v>
      </c>
      <c r="I6598" s="75">
        <v>0.35399999999999998</v>
      </c>
      <c r="J6598" s="75">
        <v>-0.28399999999999997</v>
      </c>
      <c r="K6598" s="75">
        <v>-0.38100000000000001</v>
      </c>
      <c r="L6598" s="75">
        <v>-0.50700000000000001</v>
      </c>
      <c r="M6598" s="75">
        <v>0.73699999999999999</v>
      </c>
    </row>
    <row r="6599" spans="2:13" x14ac:dyDescent="0.3">
      <c r="B6599" s="75">
        <v>496</v>
      </c>
      <c r="C6599" s="75">
        <v>1</v>
      </c>
      <c r="D6599" s="75">
        <v>-5.125</v>
      </c>
      <c r="E6599" s="75">
        <v>2.077</v>
      </c>
      <c r="F6599" s="75">
        <v>1.2829999999999999</v>
      </c>
      <c r="G6599" s="75">
        <v>2.0030000000000001</v>
      </c>
      <c r="H6599" s="75">
        <v>-0.73399999999999999</v>
      </c>
      <c r="I6599" s="75">
        <v>-0.51300000000000001</v>
      </c>
      <c r="J6599" s="75">
        <v>-0.55700000000000005</v>
      </c>
      <c r="K6599" s="75">
        <v>5.5E-2</v>
      </c>
      <c r="L6599" s="75">
        <v>0.29499999999999998</v>
      </c>
      <c r="M6599" s="75">
        <v>0.26900000000000002</v>
      </c>
    </row>
    <row r="6600" spans="2:13" x14ac:dyDescent="0.3">
      <c r="B6600" s="75">
        <v>497</v>
      </c>
      <c r="C6600" s="75">
        <v>2</v>
      </c>
      <c r="D6600" s="75">
        <v>-4.3159999999999998</v>
      </c>
      <c r="E6600" s="75">
        <v>1.409</v>
      </c>
      <c r="F6600" s="75">
        <v>0.441</v>
      </c>
      <c r="G6600" s="75">
        <v>1.819</v>
      </c>
      <c r="H6600" s="75">
        <v>0.5</v>
      </c>
      <c r="I6600" s="75">
        <v>-0.61699999999999999</v>
      </c>
      <c r="J6600" s="75">
        <v>-0.63300000000000001</v>
      </c>
      <c r="K6600" s="75">
        <v>-0.621</v>
      </c>
      <c r="L6600" s="75">
        <v>-0.67100000000000004</v>
      </c>
      <c r="M6600" s="75">
        <v>1.1930000000000001</v>
      </c>
    </row>
    <row r="6601" spans="2:13" x14ac:dyDescent="0.3">
      <c r="B6601" s="75">
        <v>498</v>
      </c>
      <c r="C6601" s="75">
        <v>3</v>
      </c>
      <c r="D6601" s="75">
        <v>-4.149</v>
      </c>
      <c r="E6601" s="75">
        <v>1.129</v>
      </c>
      <c r="F6601" s="75">
        <v>-8.0000000000000002E-3</v>
      </c>
      <c r="G6601" s="75">
        <v>1.2150000000000001</v>
      </c>
      <c r="H6601" s="75">
        <v>0.39</v>
      </c>
      <c r="I6601" s="75">
        <v>-0.47399999999999998</v>
      </c>
      <c r="J6601" s="75">
        <v>-0.4</v>
      </c>
      <c r="K6601" s="75">
        <v>-0.34300000000000003</v>
      </c>
      <c r="L6601" s="75">
        <v>-0.34399999999999997</v>
      </c>
      <c r="M6601" s="75">
        <v>0.88600000000000001</v>
      </c>
    </row>
    <row r="6602" spans="2:13" x14ac:dyDescent="0.3">
      <c r="B6602" s="75">
        <v>499</v>
      </c>
      <c r="C6602" s="75">
        <v>4</v>
      </c>
      <c r="D6602" s="75">
        <v>-3.581</v>
      </c>
      <c r="E6602" s="75">
        <v>1.1879999999999999</v>
      </c>
      <c r="F6602" s="75">
        <v>-0.95799999999999996</v>
      </c>
      <c r="G6602" s="75">
        <v>0.189</v>
      </c>
      <c r="H6602" s="75">
        <v>-7.6999999999999999E-2</v>
      </c>
      <c r="I6602" s="75">
        <v>0.45100000000000001</v>
      </c>
      <c r="J6602" s="75">
        <v>4.9000000000000002E-2</v>
      </c>
      <c r="K6602" s="75">
        <v>0.44900000000000001</v>
      </c>
      <c r="L6602" s="75">
        <v>-0.67600000000000005</v>
      </c>
      <c r="M6602" s="75">
        <v>0.91900000000000004</v>
      </c>
    </row>
    <row r="6603" spans="2:13" x14ac:dyDescent="0.3">
      <c r="B6603" s="75">
        <v>500</v>
      </c>
      <c r="C6603" s="75">
        <v>5</v>
      </c>
      <c r="D6603" s="75">
        <v>-3.8279999999999998</v>
      </c>
      <c r="E6603" s="75">
        <v>2.367</v>
      </c>
      <c r="F6603" s="75">
        <v>-0.83599999999999997</v>
      </c>
      <c r="G6603" s="75">
        <v>-0.34300000000000003</v>
      </c>
      <c r="H6603" s="75">
        <v>-0.46600000000000003</v>
      </c>
      <c r="I6603" s="75">
        <v>0.11600000000000001</v>
      </c>
      <c r="J6603" s="75">
        <v>1.1719999999999999</v>
      </c>
      <c r="K6603" s="75">
        <v>-0.17499999999999999</v>
      </c>
      <c r="L6603" s="75">
        <v>-0.27500000000000002</v>
      </c>
      <c r="M6603" s="75">
        <v>0.11700000000000001</v>
      </c>
    </row>
    <row r="6604" spans="2:13" x14ac:dyDescent="0.3">
      <c r="B6604" s="75">
        <v>501</v>
      </c>
      <c r="C6604" s="75">
        <v>6</v>
      </c>
      <c r="D6604" s="75">
        <v>-3.82</v>
      </c>
      <c r="E6604" s="75">
        <v>1.7050000000000001</v>
      </c>
      <c r="F6604" s="75">
        <v>-1.1299999999999999</v>
      </c>
      <c r="G6604" s="75">
        <v>0.45</v>
      </c>
      <c r="H6604" s="75">
        <v>-0.47099999999999997</v>
      </c>
      <c r="I6604" s="75">
        <v>0.66500000000000004</v>
      </c>
      <c r="J6604" s="75">
        <v>0.29799999999999999</v>
      </c>
      <c r="K6604" s="75">
        <v>-0.17499999999999999</v>
      </c>
      <c r="L6604" s="75">
        <v>-0.47299999999999998</v>
      </c>
      <c r="M6604" s="75">
        <v>0.84799999999999998</v>
      </c>
    </row>
    <row r="6605" spans="2:13" x14ac:dyDescent="0.3">
      <c r="B6605" s="75">
        <v>502</v>
      </c>
      <c r="C6605" s="75">
        <v>7</v>
      </c>
      <c r="D6605" s="75">
        <v>-3.9489999999999998</v>
      </c>
      <c r="E6605" s="75">
        <v>2.99</v>
      </c>
      <c r="F6605" s="75">
        <v>-0.64300000000000002</v>
      </c>
      <c r="G6605" s="75">
        <v>-0.98599999999999999</v>
      </c>
      <c r="H6605" s="75">
        <v>-0.17499999999999999</v>
      </c>
      <c r="I6605" s="75">
        <v>0.76800000000000002</v>
      </c>
      <c r="J6605" s="75">
        <v>0.249</v>
      </c>
      <c r="K6605" s="75">
        <v>0.80300000000000005</v>
      </c>
      <c r="L6605" s="75">
        <v>-1.4790000000000001</v>
      </c>
      <c r="M6605" s="75">
        <v>0.16800000000000001</v>
      </c>
    </row>
    <row r="6606" spans="2:13" x14ac:dyDescent="0.3">
      <c r="B6606" s="75">
        <v>503</v>
      </c>
      <c r="C6606" s="75">
        <v>8</v>
      </c>
      <c r="D6606" s="75">
        <v>-4.4710000000000001</v>
      </c>
      <c r="E6606" s="75">
        <v>4.4610000000000003</v>
      </c>
      <c r="F6606" s="75">
        <v>-1.887</v>
      </c>
      <c r="G6606" s="75">
        <v>-0.79900000000000004</v>
      </c>
      <c r="H6606" s="75">
        <v>0.71899999999999997</v>
      </c>
      <c r="I6606" s="75">
        <v>0.93799999999999994</v>
      </c>
      <c r="J6606" s="75">
        <v>0.23899999999999999</v>
      </c>
      <c r="K6606" s="75">
        <v>0.34200000000000003</v>
      </c>
      <c r="L6606" s="75">
        <v>-1.036</v>
      </c>
      <c r="M6606" s="75">
        <v>-0.06</v>
      </c>
    </row>
    <row r="6607" spans="2:13" x14ac:dyDescent="0.3">
      <c r="B6607" s="75">
        <v>504</v>
      </c>
      <c r="C6607" s="75">
        <v>9</v>
      </c>
      <c r="D6607" s="75">
        <v>-4.58</v>
      </c>
      <c r="E6607" s="75">
        <v>4.1159999999999997</v>
      </c>
      <c r="F6607" s="75">
        <v>-0.753</v>
      </c>
      <c r="G6607" s="75">
        <v>-0.84899999999999998</v>
      </c>
      <c r="H6607" s="75">
        <v>0.51600000000000001</v>
      </c>
      <c r="I6607" s="75">
        <v>0.498</v>
      </c>
      <c r="J6607" s="75">
        <v>0.11700000000000001</v>
      </c>
      <c r="K6607" s="75">
        <v>0.18099999999999999</v>
      </c>
      <c r="L6607" s="75">
        <v>-1.256</v>
      </c>
      <c r="M6607" s="75">
        <v>-0.11899999999999999</v>
      </c>
    </row>
    <row r="6608" spans="2:13" x14ac:dyDescent="0.3">
      <c r="B6608" s="75">
        <v>505</v>
      </c>
      <c r="C6608" s="75">
        <v>10</v>
      </c>
      <c r="D6608" s="75">
        <v>-5.0490000000000004</v>
      </c>
      <c r="E6608" s="75">
        <v>4.8460000000000001</v>
      </c>
      <c r="F6608" s="75">
        <v>-0.67800000000000005</v>
      </c>
      <c r="G6608" s="75">
        <v>-0.877</v>
      </c>
      <c r="H6608" s="75">
        <v>-0.09</v>
      </c>
      <c r="I6608" s="75">
        <v>5.0000000000000001E-3</v>
      </c>
      <c r="J6608" s="75">
        <v>0.253</v>
      </c>
      <c r="K6608" s="75">
        <v>-7.8E-2</v>
      </c>
      <c r="L6608" s="75">
        <v>-0.17799999999999999</v>
      </c>
      <c r="M6608" s="75">
        <v>0.13100000000000001</v>
      </c>
    </row>
    <row r="6609" spans="2:13" x14ac:dyDescent="0.3">
      <c r="B6609" s="75">
        <v>506</v>
      </c>
      <c r="C6609" s="75">
        <v>11</v>
      </c>
      <c r="D6609" s="75">
        <v>-4.1150000000000002</v>
      </c>
      <c r="E6609" s="75">
        <v>1.8560000000000001</v>
      </c>
      <c r="F6609" s="75">
        <v>-0.73799999999999999</v>
      </c>
      <c r="G6609" s="75">
        <v>0.13200000000000001</v>
      </c>
      <c r="H6609" s="75">
        <v>0.65800000000000003</v>
      </c>
      <c r="I6609" s="75">
        <v>0.32900000000000001</v>
      </c>
      <c r="J6609" s="75">
        <v>-0.252</v>
      </c>
      <c r="K6609" s="75">
        <v>-0.123</v>
      </c>
      <c r="L6609" s="75">
        <v>-0.53</v>
      </c>
      <c r="M6609" s="75">
        <v>0.45600000000000002</v>
      </c>
    </row>
    <row r="6610" spans="2:13" x14ac:dyDescent="0.3">
      <c r="B6610" s="75">
        <v>507</v>
      </c>
      <c r="C6610" s="75">
        <v>1</v>
      </c>
      <c r="D6610" s="75">
        <v>-5.1429999999999998</v>
      </c>
      <c r="E6610" s="75">
        <v>2.0510000000000002</v>
      </c>
      <c r="F6610" s="75">
        <v>1.216</v>
      </c>
      <c r="G6610" s="75">
        <v>1.8979999999999999</v>
      </c>
      <c r="H6610" s="75">
        <v>-0.55500000000000005</v>
      </c>
      <c r="I6610" s="75">
        <v>-0.46600000000000003</v>
      </c>
      <c r="J6610" s="75">
        <v>-0.84199999999999997</v>
      </c>
      <c r="K6610" s="75">
        <v>1.0999999999999999E-2</v>
      </c>
      <c r="L6610" s="75">
        <v>0.46100000000000002</v>
      </c>
      <c r="M6610" s="75">
        <v>0.193</v>
      </c>
    </row>
    <row r="6611" spans="2:13" x14ac:dyDescent="0.3">
      <c r="B6611" s="75">
        <v>508</v>
      </c>
      <c r="C6611" s="75">
        <v>2</v>
      </c>
      <c r="D6611" s="75">
        <v>-4.4029999999999996</v>
      </c>
      <c r="E6611" s="75">
        <v>1.409</v>
      </c>
      <c r="F6611" s="75">
        <v>0.55100000000000005</v>
      </c>
      <c r="G6611" s="75">
        <v>1.496</v>
      </c>
      <c r="H6611" s="75">
        <v>0.67300000000000004</v>
      </c>
      <c r="I6611" s="75">
        <v>-0.61599999999999999</v>
      </c>
      <c r="J6611" s="75">
        <v>-0.78700000000000003</v>
      </c>
      <c r="K6611" s="75">
        <v>-0.38200000000000001</v>
      </c>
      <c r="L6611" s="75">
        <v>-0.69599999999999995</v>
      </c>
      <c r="M6611" s="75">
        <v>1.139</v>
      </c>
    </row>
    <row r="6612" spans="2:13" x14ac:dyDescent="0.3">
      <c r="B6612" s="75">
        <v>509</v>
      </c>
      <c r="C6612" s="75">
        <v>3</v>
      </c>
      <c r="D6612" s="75">
        <v>-4.3159999999999998</v>
      </c>
      <c r="E6612" s="75">
        <v>1.272</v>
      </c>
      <c r="F6612" s="75">
        <v>-8.6999999999999994E-2</v>
      </c>
      <c r="G6612" s="75">
        <v>1.2849999999999999</v>
      </c>
      <c r="H6612" s="75">
        <v>0.126</v>
      </c>
      <c r="I6612" s="75">
        <v>-0.128</v>
      </c>
      <c r="J6612" s="75">
        <v>-0.28599999999999998</v>
      </c>
      <c r="K6612" s="75">
        <v>-0.46300000000000002</v>
      </c>
      <c r="L6612" s="75">
        <v>-0.29399999999999998</v>
      </c>
      <c r="M6612" s="75">
        <v>0.69099999999999995</v>
      </c>
    </row>
    <row r="6613" spans="2:13" x14ac:dyDescent="0.3">
      <c r="B6613" s="75">
        <v>510</v>
      </c>
      <c r="C6613" s="75">
        <v>4</v>
      </c>
      <c r="D6613" s="75">
        <v>-3.6219999999999999</v>
      </c>
      <c r="E6613" s="75">
        <v>1.111</v>
      </c>
      <c r="F6613" s="75">
        <v>-0.97199999999999998</v>
      </c>
      <c r="G6613" s="75">
        <v>0.39900000000000002</v>
      </c>
      <c r="H6613" s="75">
        <v>-0.40200000000000002</v>
      </c>
      <c r="I6613" s="75">
        <v>0.52700000000000002</v>
      </c>
      <c r="J6613" s="75">
        <v>0.27100000000000002</v>
      </c>
      <c r="K6613" s="75">
        <v>0.373</v>
      </c>
      <c r="L6613" s="75">
        <v>-0.71599999999999997</v>
      </c>
      <c r="M6613" s="75">
        <v>0.94299999999999995</v>
      </c>
    </row>
    <row r="6614" spans="2:13" x14ac:dyDescent="0.3">
      <c r="B6614" s="75">
        <v>511</v>
      </c>
      <c r="C6614" s="75">
        <v>5</v>
      </c>
      <c r="D6614" s="75">
        <v>-3.85</v>
      </c>
      <c r="E6614" s="75">
        <v>2.2799999999999998</v>
      </c>
      <c r="F6614" s="75">
        <v>-1.0549999999999999</v>
      </c>
      <c r="G6614" s="75">
        <v>-0.33500000000000002</v>
      </c>
      <c r="H6614" s="75">
        <v>-0.16400000000000001</v>
      </c>
      <c r="I6614" s="75">
        <v>0.41</v>
      </c>
      <c r="J6614" s="75">
        <v>0.91300000000000003</v>
      </c>
      <c r="K6614" s="75">
        <v>-0.39100000000000001</v>
      </c>
      <c r="L6614" s="75">
        <v>-0.33800000000000002</v>
      </c>
      <c r="M6614" s="75">
        <v>0.26</v>
      </c>
    </row>
    <row r="6615" spans="2:13" x14ac:dyDescent="0.3">
      <c r="B6615" s="75">
        <v>512</v>
      </c>
      <c r="C6615" s="75">
        <v>6</v>
      </c>
      <c r="D6615" s="75">
        <v>-3.9620000000000002</v>
      </c>
      <c r="E6615" s="75">
        <v>1.724</v>
      </c>
      <c r="F6615" s="75">
        <v>-1.29</v>
      </c>
      <c r="G6615" s="75">
        <v>0.53100000000000003</v>
      </c>
      <c r="H6615" s="75">
        <v>-0.17</v>
      </c>
      <c r="I6615" s="75">
        <v>0.52800000000000002</v>
      </c>
      <c r="J6615" s="75">
        <v>0.28199999999999997</v>
      </c>
      <c r="K6615" s="75">
        <v>-0.14899999999999999</v>
      </c>
      <c r="L6615" s="75">
        <v>-0.60299999999999998</v>
      </c>
      <c r="M6615" s="75">
        <v>1.139</v>
      </c>
    </row>
    <row r="6616" spans="2:13" x14ac:dyDescent="0.3">
      <c r="B6616" s="75">
        <v>513</v>
      </c>
      <c r="C6616" s="75">
        <v>7</v>
      </c>
      <c r="D6616" s="75">
        <v>-3.8940000000000001</v>
      </c>
      <c r="E6616" s="75">
        <v>2.91</v>
      </c>
      <c r="F6616" s="75">
        <v>-0.96799999999999997</v>
      </c>
      <c r="G6616" s="75">
        <v>-0.67100000000000004</v>
      </c>
      <c r="H6616" s="75">
        <v>-0.13100000000000001</v>
      </c>
      <c r="I6616" s="75">
        <v>0.51900000000000002</v>
      </c>
      <c r="J6616" s="75">
        <v>0.59099999999999997</v>
      </c>
      <c r="K6616" s="75">
        <v>0.70799999999999996</v>
      </c>
      <c r="L6616" s="75">
        <v>-1.5149999999999999</v>
      </c>
      <c r="M6616" s="75">
        <v>0.121</v>
      </c>
    </row>
    <row r="6617" spans="2:13" x14ac:dyDescent="0.3">
      <c r="B6617" s="75">
        <v>514</v>
      </c>
      <c r="C6617" s="75">
        <v>8</v>
      </c>
      <c r="D6617" s="75">
        <v>-4.4690000000000003</v>
      </c>
      <c r="E6617" s="75">
        <v>4.3479999999999999</v>
      </c>
      <c r="F6617" s="75">
        <v>-1.74</v>
      </c>
      <c r="G6617" s="75">
        <v>-0.88600000000000001</v>
      </c>
      <c r="H6617" s="75">
        <v>0.44700000000000001</v>
      </c>
      <c r="I6617" s="75">
        <v>0.88300000000000001</v>
      </c>
      <c r="J6617" s="75">
        <v>0.374</v>
      </c>
      <c r="K6617" s="75">
        <v>0.57699999999999996</v>
      </c>
      <c r="L6617" s="75">
        <v>-0.90800000000000003</v>
      </c>
      <c r="M6617" s="75">
        <v>-8.8999999999999996E-2</v>
      </c>
    </row>
    <row r="6618" spans="2:13" x14ac:dyDescent="0.3">
      <c r="B6618" s="75">
        <v>515</v>
      </c>
      <c r="C6618" s="75">
        <v>9</v>
      </c>
      <c r="D6618" s="75">
        <v>-4.6609999999999996</v>
      </c>
      <c r="E6618" s="75">
        <v>4.2350000000000003</v>
      </c>
      <c r="F6618" s="75">
        <v>-0.497</v>
      </c>
      <c r="G6618" s="75">
        <v>-1.0209999999999999</v>
      </c>
      <c r="H6618" s="75">
        <v>0.29499999999999998</v>
      </c>
      <c r="I6618" s="75">
        <v>0.45700000000000002</v>
      </c>
      <c r="J6618" s="75">
        <v>-1.9E-2</v>
      </c>
      <c r="K6618" s="75">
        <v>0.34499999999999997</v>
      </c>
      <c r="L6618" s="75">
        <v>-1.355</v>
      </c>
      <c r="M6618" s="75">
        <v>6.2E-2</v>
      </c>
    </row>
    <row r="6619" spans="2:13" x14ac:dyDescent="0.3">
      <c r="B6619" s="75">
        <v>516</v>
      </c>
      <c r="C6619" s="75">
        <v>10</v>
      </c>
      <c r="D6619" s="75">
        <v>-5.04</v>
      </c>
      <c r="E6619" s="75">
        <v>5.0739999999999998</v>
      </c>
      <c r="F6619" s="75">
        <v>-1.7210000000000001</v>
      </c>
      <c r="G6619" s="75">
        <v>-0.26400000000000001</v>
      </c>
      <c r="H6619" s="75">
        <v>0.27900000000000003</v>
      </c>
      <c r="I6619" s="75">
        <v>0.17599999999999999</v>
      </c>
      <c r="J6619" s="75">
        <v>3.0000000000000001E-3</v>
      </c>
      <c r="K6619" s="75">
        <v>-0.60899999999999999</v>
      </c>
      <c r="L6619" s="75">
        <v>-0.17699999999999999</v>
      </c>
      <c r="M6619" s="75">
        <v>0.42199999999999999</v>
      </c>
    </row>
    <row r="6620" spans="2:13" x14ac:dyDescent="0.3">
      <c r="B6620" s="75">
        <v>517</v>
      </c>
      <c r="C6620" s="75">
        <v>11</v>
      </c>
      <c r="D6620" s="75">
        <v>-4.1689999999999996</v>
      </c>
      <c r="E6620" s="75">
        <v>1.7989999999999999</v>
      </c>
      <c r="F6620" s="75">
        <v>-0.621</v>
      </c>
      <c r="G6620" s="75">
        <v>2.5000000000000001E-2</v>
      </c>
      <c r="H6620" s="75">
        <v>0.70599999999999996</v>
      </c>
      <c r="I6620" s="75">
        <v>0.36199999999999999</v>
      </c>
      <c r="J6620" s="75">
        <v>-0.34300000000000003</v>
      </c>
      <c r="K6620" s="75">
        <v>-4.9000000000000002E-2</v>
      </c>
      <c r="L6620" s="75">
        <v>-0.33900000000000002</v>
      </c>
      <c r="M6620" s="75">
        <v>0.22</v>
      </c>
    </row>
    <row r="6621" spans="2:13" x14ac:dyDescent="0.3">
      <c r="B6621" s="75">
        <v>518</v>
      </c>
      <c r="C6621" s="75">
        <v>1</v>
      </c>
      <c r="D6621" s="75">
        <v>-5.1050000000000004</v>
      </c>
      <c r="E6621" s="75">
        <v>1.968</v>
      </c>
      <c r="F6621" s="75">
        <v>1.1399999999999999</v>
      </c>
      <c r="G6621" s="75">
        <v>1.7190000000000001</v>
      </c>
      <c r="H6621" s="75">
        <v>-0.443</v>
      </c>
      <c r="I6621" s="75">
        <v>-0.432</v>
      </c>
      <c r="J6621" s="75">
        <v>-0.96899999999999997</v>
      </c>
      <c r="K6621" s="75">
        <v>-0.17299999999999999</v>
      </c>
      <c r="L6621" s="75">
        <v>0.55100000000000005</v>
      </c>
      <c r="M6621" s="75">
        <v>0.17599999999999999</v>
      </c>
    </row>
    <row r="6622" spans="2:13" x14ac:dyDescent="0.3">
      <c r="B6622" s="75">
        <v>519</v>
      </c>
      <c r="C6622" s="75">
        <v>2</v>
      </c>
      <c r="D6622" s="75">
        <v>-4.5439999999999996</v>
      </c>
      <c r="E6622" s="75">
        <v>1.6719999999999999</v>
      </c>
      <c r="F6622" s="75">
        <v>0.64300000000000002</v>
      </c>
      <c r="G6622" s="75">
        <v>1.2809999999999999</v>
      </c>
      <c r="H6622" s="75">
        <v>0.504</v>
      </c>
      <c r="I6622" s="75">
        <v>-0.80300000000000005</v>
      </c>
      <c r="J6622" s="75">
        <v>-0.70899999999999996</v>
      </c>
      <c r="K6622" s="75">
        <v>-0.22900000000000001</v>
      </c>
      <c r="L6622" s="75">
        <v>-0.54600000000000004</v>
      </c>
      <c r="M6622" s="75">
        <v>1.0580000000000001</v>
      </c>
    </row>
    <row r="6623" spans="2:13" x14ac:dyDescent="0.3">
      <c r="B6623" s="75">
        <v>520</v>
      </c>
      <c r="C6623" s="75">
        <v>3</v>
      </c>
      <c r="D6623" s="75">
        <v>-4.4260000000000002</v>
      </c>
      <c r="E6623" s="75">
        <v>1.167</v>
      </c>
      <c r="F6623" s="75">
        <v>8.0000000000000002E-3</v>
      </c>
      <c r="G6623" s="75">
        <v>1.3149999999999999</v>
      </c>
      <c r="H6623" s="75">
        <v>0.189</v>
      </c>
      <c r="I6623" s="75">
        <v>-0.29699999999999999</v>
      </c>
      <c r="J6623" s="75">
        <v>-0.124</v>
      </c>
      <c r="K6623" s="75">
        <v>-0.24399999999999999</v>
      </c>
      <c r="L6623" s="75">
        <v>-0.42299999999999999</v>
      </c>
      <c r="M6623" s="75">
        <v>0.68400000000000005</v>
      </c>
    </row>
    <row r="6624" spans="2:13" x14ac:dyDescent="0.3">
      <c r="B6624" s="75">
        <v>521</v>
      </c>
      <c r="C6624" s="75">
        <v>4</v>
      </c>
      <c r="D6624" s="75">
        <v>-3.6219999999999999</v>
      </c>
      <c r="E6624" s="75">
        <v>0.98799999999999999</v>
      </c>
      <c r="F6624" s="75">
        <v>-1.1080000000000001</v>
      </c>
      <c r="G6624" s="75">
        <v>0.68500000000000005</v>
      </c>
      <c r="H6624" s="75">
        <v>-0.69299999999999995</v>
      </c>
      <c r="I6624" s="75">
        <v>0.754</v>
      </c>
      <c r="J6624" s="75">
        <v>0.442</v>
      </c>
      <c r="K6624" s="75">
        <v>0.16600000000000001</v>
      </c>
      <c r="L6624" s="75">
        <v>-0.45800000000000002</v>
      </c>
      <c r="M6624" s="75">
        <v>0.73799999999999999</v>
      </c>
    </row>
    <row r="6625" spans="2:13" x14ac:dyDescent="0.3">
      <c r="B6625" s="75">
        <v>522</v>
      </c>
      <c r="C6625" s="75">
        <v>5</v>
      </c>
      <c r="D6625" s="75">
        <v>-3.597</v>
      </c>
      <c r="E6625" s="75">
        <v>2.1459999999999999</v>
      </c>
      <c r="F6625" s="75">
        <v>-1.492</v>
      </c>
      <c r="G6625" s="75">
        <v>-0.14199999999999999</v>
      </c>
      <c r="H6625" s="75">
        <v>-0.29699999999999999</v>
      </c>
      <c r="I6625" s="75">
        <v>0.81499999999999995</v>
      </c>
      <c r="J6625" s="75">
        <v>0.87</v>
      </c>
      <c r="K6625" s="75">
        <v>-0.49</v>
      </c>
      <c r="L6625" s="75">
        <v>-0.47099999999999997</v>
      </c>
      <c r="M6625" s="75">
        <v>0.41</v>
      </c>
    </row>
    <row r="6626" spans="2:13" x14ac:dyDescent="0.3">
      <c r="B6626" s="75">
        <v>523</v>
      </c>
      <c r="C6626" s="75">
        <v>6</v>
      </c>
      <c r="D6626" s="75">
        <v>-4.1219999999999999</v>
      </c>
      <c r="E6626" s="75">
        <v>1.7350000000000001</v>
      </c>
      <c r="F6626" s="75">
        <v>-1.34</v>
      </c>
      <c r="G6626" s="75">
        <v>0.61499999999999999</v>
      </c>
      <c r="H6626" s="75">
        <v>0.03</v>
      </c>
      <c r="I6626" s="75">
        <v>0.35299999999999998</v>
      </c>
      <c r="J6626" s="75">
        <v>0.34499999999999997</v>
      </c>
      <c r="K6626" s="75">
        <v>-0.104</v>
      </c>
      <c r="L6626" s="75">
        <v>-0.54</v>
      </c>
      <c r="M6626" s="75">
        <v>0.98799999999999999</v>
      </c>
    </row>
    <row r="6627" spans="2:13" x14ac:dyDescent="0.3">
      <c r="B6627" s="75">
        <v>524</v>
      </c>
      <c r="C6627" s="75">
        <v>7</v>
      </c>
      <c r="D6627" s="75">
        <v>-4.0650000000000004</v>
      </c>
      <c r="E6627" s="75">
        <v>2.8759999999999999</v>
      </c>
      <c r="F6627" s="75">
        <v>-0.85599999999999998</v>
      </c>
      <c r="G6627" s="75">
        <v>-0.221</v>
      </c>
      <c r="H6627" s="75">
        <v>-0.53300000000000003</v>
      </c>
      <c r="I6627" s="75">
        <v>0.23200000000000001</v>
      </c>
      <c r="J6627" s="75">
        <v>0.85499999999999998</v>
      </c>
      <c r="K6627" s="75">
        <v>0.63300000000000001</v>
      </c>
      <c r="L6627" s="75">
        <v>-1.452</v>
      </c>
      <c r="M6627" s="75">
        <v>0.27200000000000002</v>
      </c>
    </row>
    <row r="6628" spans="2:13" x14ac:dyDescent="0.3">
      <c r="B6628" s="75">
        <v>525</v>
      </c>
      <c r="C6628" s="75">
        <v>8</v>
      </c>
      <c r="D6628" s="75">
        <v>-4.5129999999999999</v>
      </c>
      <c r="E6628" s="75">
        <v>4.2649999999999997</v>
      </c>
      <c r="F6628" s="75">
        <v>-1.4770000000000001</v>
      </c>
      <c r="G6628" s="75">
        <v>-1.0900000000000001</v>
      </c>
      <c r="H6628" s="75">
        <v>0.215</v>
      </c>
      <c r="I6628" s="75">
        <v>0.82899999999999996</v>
      </c>
      <c r="J6628" s="75">
        <v>0.34200000000000003</v>
      </c>
      <c r="K6628" s="75">
        <v>0.69299999999999995</v>
      </c>
      <c r="L6628" s="75">
        <v>-0.60099999999999998</v>
      </c>
      <c r="M6628" s="75">
        <v>-5.6000000000000001E-2</v>
      </c>
    </row>
    <row r="6629" spans="2:13" x14ac:dyDescent="0.3">
      <c r="B6629" s="75">
        <v>526</v>
      </c>
      <c r="C6629" s="75">
        <v>9</v>
      </c>
      <c r="D6629" s="75">
        <v>-4.6509999999999998</v>
      </c>
      <c r="E6629" s="75">
        <v>4.2460000000000004</v>
      </c>
      <c r="F6629" s="75">
        <v>-0.82299999999999995</v>
      </c>
      <c r="G6629" s="75">
        <v>-0.83099999999999996</v>
      </c>
      <c r="H6629" s="75">
        <v>0.66600000000000004</v>
      </c>
      <c r="I6629" s="75">
        <v>0.54600000000000004</v>
      </c>
      <c r="J6629" s="75">
        <v>-0.3</v>
      </c>
      <c r="K6629" s="75">
        <v>9.4E-2</v>
      </c>
      <c r="L6629" s="75">
        <v>-1.343</v>
      </c>
      <c r="M6629" s="75">
        <v>0.185</v>
      </c>
    </row>
    <row r="6630" spans="2:13" x14ac:dyDescent="0.3">
      <c r="B6630" s="75">
        <v>527</v>
      </c>
      <c r="C6630" s="75">
        <v>10</v>
      </c>
      <c r="D6630" s="75">
        <v>-5.0339999999999998</v>
      </c>
      <c r="E6630" s="75">
        <v>4.9930000000000003</v>
      </c>
      <c r="F6630" s="75">
        <v>-1.633</v>
      </c>
      <c r="G6630" s="75">
        <v>-0.28499999999999998</v>
      </c>
      <c r="H6630" s="75">
        <v>0.39800000000000002</v>
      </c>
      <c r="I6630" s="75">
        <v>0.18099999999999999</v>
      </c>
      <c r="J6630" s="75">
        <v>-0.21099999999999999</v>
      </c>
      <c r="K6630" s="75">
        <v>-0.50800000000000001</v>
      </c>
      <c r="L6630" s="75">
        <v>-0.28299999999999997</v>
      </c>
      <c r="M6630" s="75">
        <v>0.30399999999999999</v>
      </c>
    </row>
    <row r="6631" spans="2:13" x14ac:dyDescent="0.3">
      <c r="B6631" s="75">
        <v>528</v>
      </c>
      <c r="C6631" s="75">
        <v>11</v>
      </c>
      <c r="D6631" s="75">
        <v>-4.2610000000000001</v>
      </c>
      <c r="E6631" s="75">
        <v>1.827</v>
      </c>
      <c r="F6631" s="75">
        <v>-0.48199999999999998</v>
      </c>
      <c r="G6631" s="75">
        <v>-0.19400000000000001</v>
      </c>
      <c r="H6631" s="75">
        <v>0.73099999999999998</v>
      </c>
      <c r="I6631" s="75">
        <v>0.35399999999999998</v>
      </c>
      <c r="J6631" s="75">
        <v>-0.47799999999999998</v>
      </c>
      <c r="K6631" s="75">
        <v>0.05</v>
      </c>
      <c r="L6631" s="75">
        <v>-0.112</v>
      </c>
      <c r="M6631" s="75">
        <v>0.32100000000000001</v>
      </c>
    </row>
    <row r="6632" spans="2:13" x14ac:dyDescent="0.3">
      <c r="B6632" s="75">
        <v>529</v>
      </c>
      <c r="C6632" s="75">
        <v>1</v>
      </c>
      <c r="D6632" s="75">
        <v>-1.149</v>
      </c>
      <c r="E6632" s="75">
        <v>-0.90400000000000003</v>
      </c>
      <c r="F6632" s="75">
        <v>-1.988</v>
      </c>
      <c r="G6632" s="75">
        <v>0.73899999999999999</v>
      </c>
      <c r="H6632" s="75">
        <v>-0.06</v>
      </c>
      <c r="I6632" s="75">
        <v>1.206</v>
      </c>
      <c r="J6632" s="75">
        <v>0.86399999999999999</v>
      </c>
      <c r="K6632" s="75">
        <v>1.196</v>
      </c>
      <c r="L6632" s="75">
        <v>-0.3</v>
      </c>
      <c r="M6632" s="75">
        <v>-0.46700000000000003</v>
      </c>
    </row>
    <row r="6633" spans="2:13" x14ac:dyDescent="0.3">
      <c r="B6633" s="75">
        <v>530</v>
      </c>
      <c r="C6633" s="75">
        <v>2</v>
      </c>
      <c r="D6633" s="75">
        <v>-2.613</v>
      </c>
      <c r="E6633" s="75">
        <v>-9.1999999999999998E-2</v>
      </c>
      <c r="F6633" s="75">
        <v>-0.54</v>
      </c>
      <c r="G6633" s="75">
        <v>0.48399999999999999</v>
      </c>
      <c r="H6633" s="75">
        <v>0.38900000000000001</v>
      </c>
      <c r="I6633" s="75">
        <v>1.7410000000000001</v>
      </c>
      <c r="J6633" s="75">
        <v>0.19800000000000001</v>
      </c>
      <c r="K6633" s="75">
        <v>0.25700000000000001</v>
      </c>
      <c r="L6633" s="75">
        <v>-0.375</v>
      </c>
      <c r="M6633" s="75">
        <v>-0.60399999999999998</v>
      </c>
    </row>
    <row r="6634" spans="2:13" x14ac:dyDescent="0.3">
      <c r="B6634" s="75">
        <v>531</v>
      </c>
      <c r="C6634" s="75">
        <v>3</v>
      </c>
      <c r="D6634" s="75">
        <v>-2.5049999999999999</v>
      </c>
      <c r="E6634" s="75">
        <v>0.63200000000000001</v>
      </c>
      <c r="F6634" s="75">
        <v>-0.59299999999999997</v>
      </c>
      <c r="G6634" s="75">
        <v>0.30399999999999999</v>
      </c>
      <c r="H6634" s="75">
        <v>0.496</v>
      </c>
      <c r="I6634" s="75">
        <v>0.82399999999999995</v>
      </c>
      <c r="J6634" s="75">
        <v>-0.16200000000000001</v>
      </c>
      <c r="K6634" s="75">
        <v>0.18099999999999999</v>
      </c>
      <c r="L6634" s="75">
        <v>-0.36299999999999999</v>
      </c>
      <c r="M6634" s="75">
        <v>-0.76400000000000001</v>
      </c>
    </row>
    <row r="6635" spans="2:13" x14ac:dyDescent="0.3">
      <c r="B6635" s="75">
        <v>532</v>
      </c>
      <c r="C6635" s="75">
        <v>4</v>
      </c>
      <c r="D6635" s="75">
        <v>-1.768</v>
      </c>
      <c r="E6635" s="75">
        <v>1.7689999999999999</v>
      </c>
      <c r="F6635" s="75">
        <v>-1.1419999999999999</v>
      </c>
      <c r="G6635" s="75">
        <v>-0.73899999999999999</v>
      </c>
      <c r="H6635" s="75">
        <v>-8.5999999999999993E-2</v>
      </c>
      <c r="I6635" s="75">
        <v>0.12</v>
      </c>
      <c r="J6635" s="75">
        <v>-0.23</v>
      </c>
      <c r="K6635" s="75">
        <v>0.217</v>
      </c>
      <c r="L6635" s="75">
        <v>-8.9999999999999993E-3</v>
      </c>
      <c r="M6635" s="75">
        <v>-0.27900000000000003</v>
      </c>
    </row>
    <row r="6636" spans="2:13" x14ac:dyDescent="0.3">
      <c r="B6636" s="75">
        <v>533</v>
      </c>
      <c r="C6636" s="75">
        <v>5</v>
      </c>
      <c r="D6636" s="75">
        <v>-2.6709999999999998</v>
      </c>
      <c r="E6636" s="75">
        <v>3.1549999999999998</v>
      </c>
      <c r="F6636" s="75">
        <v>-0.51400000000000001</v>
      </c>
      <c r="G6636" s="75">
        <v>0.13300000000000001</v>
      </c>
      <c r="H6636" s="75">
        <v>-0.96399999999999997</v>
      </c>
      <c r="I6636" s="75">
        <v>0.23400000000000001</v>
      </c>
      <c r="J6636" s="75">
        <v>-7.0999999999999994E-2</v>
      </c>
      <c r="K6636" s="75">
        <v>1.1919999999999999</v>
      </c>
      <c r="L6636" s="75">
        <v>0.254</v>
      </c>
      <c r="M6636" s="75">
        <v>-0.47099999999999997</v>
      </c>
    </row>
    <row r="6637" spans="2:13" x14ac:dyDescent="0.3">
      <c r="B6637" s="75">
        <v>534</v>
      </c>
      <c r="C6637" s="75">
        <v>6</v>
      </c>
      <c r="D6637" s="75">
        <v>-2.5089999999999999</v>
      </c>
      <c r="E6637" s="75">
        <v>1.3260000000000001</v>
      </c>
      <c r="F6637" s="75">
        <v>0.35399999999999998</v>
      </c>
      <c r="G6637" s="75">
        <v>0.66300000000000003</v>
      </c>
      <c r="H6637" s="75">
        <v>-0.72399999999999998</v>
      </c>
      <c r="I6637" s="75">
        <v>0.41799999999999998</v>
      </c>
      <c r="J6637" s="75">
        <v>-0.496</v>
      </c>
      <c r="K6637" s="75">
        <v>0.71299999999999997</v>
      </c>
      <c r="L6637" s="75">
        <v>0.63800000000000001</v>
      </c>
      <c r="M6637" s="75">
        <v>-0.20399999999999999</v>
      </c>
    </row>
    <row r="6638" spans="2:13" x14ac:dyDescent="0.3">
      <c r="B6638" s="75">
        <v>535</v>
      </c>
      <c r="C6638" s="75">
        <v>7</v>
      </c>
      <c r="D6638" s="75">
        <v>-2.7639999999999998</v>
      </c>
      <c r="E6638" s="75">
        <v>1.111</v>
      </c>
      <c r="F6638" s="75">
        <v>0.72699999999999998</v>
      </c>
      <c r="G6638" s="75">
        <v>1.54</v>
      </c>
      <c r="H6638" s="75">
        <v>-0.85499999999999998</v>
      </c>
      <c r="I6638" s="75">
        <v>0.26100000000000001</v>
      </c>
      <c r="J6638" s="75">
        <v>-1.1100000000000001</v>
      </c>
      <c r="K6638" s="75">
        <v>0.22700000000000001</v>
      </c>
      <c r="L6638" s="75">
        <v>0.42</v>
      </c>
      <c r="M6638" s="75">
        <v>0.99099999999999999</v>
      </c>
    </row>
    <row r="6639" spans="2:13" x14ac:dyDescent="0.3">
      <c r="B6639" s="75">
        <v>536</v>
      </c>
      <c r="C6639" s="75">
        <v>8</v>
      </c>
      <c r="D6639" s="75">
        <v>-3.8159999999999998</v>
      </c>
      <c r="E6639" s="75">
        <v>3.4260000000000002</v>
      </c>
      <c r="F6639" s="75">
        <v>0.224</v>
      </c>
      <c r="G6639" s="75">
        <v>-0.38400000000000001</v>
      </c>
      <c r="H6639" s="75">
        <v>-1.7330000000000001</v>
      </c>
      <c r="I6639" s="75">
        <v>0.434</v>
      </c>
      <c r="J6639" s="75">
        <v>-0.32200000000000001</v>
      </c>
      <c r="K6639" s="75">
        <v>1.333</v>
      </c>
      <c r="L6639" s="75">
        <v>0.65300000000000002</v>
      </c>
      <c r="M6639" s="75">
        <v>0.57699999999999996</v>
      </c>
    </row>
    <row r="6640" spans="2:13" x14ac:dyDescent="0.3">
      <c r="B6640" s="75">
        <v>537</v>
      </c>
      <c r="C6640" s="75">
        <v>9</v>
      </c>
      <c r="D6640" s="75">
        <v>-3.839</v>
      </c>
      <c r="E6640" s="75">
        <v>1.248</v>
      </c>
      <c r="F6640" s="75">
        <v>0.83</v>
      </c>
      <c r="G6640" s="75">
        <v>0.98199999999999998</v>
      </c>
      <c r="H6640" s="75">
        <v>-1.1100000000000001</v>
      </c>
      <c r="I6640" s="75">
        <v>0.61699999999999999</v>
      </c>
      <c r="J6640" s="75">
        <v>-0.751</v>
      </c>
      <c r="K6640" s="75">
        <v>8.4000000000000005E-2</v>
      </c>
      <c r="L6640" s="75">
        <v>0.309</v>
      </c>
      <c r="M6640" s="75">
        <v>1.125</v>
      </c>
    </row>
    <row r="6641" spans="2:13" x14ac:dyDescent="0.3">
      <c r="B6641" s="75">
        <v>538</v>
      </c>
      <c r="C6641" s="75">
        <v>10</v>
      </c>
      <c r="D6641" s="75">
        <v>-4.9820000000000002</v>
      </c>
      <c r="E6641" s="75">
        <v>1.538</v>
      </c>
      <c r="F6641" s="75">
        <v>0.96</v>
      </c>
      <c r="G6641" s="75">
        <v>1.2529999999999999</v>
      </c>
      <c r="H6641" s="75">
        <v>-0.64</v>
      </c>
      <c r="I6641" s="75">
        <v>0.58799999999999997</v>
      </c>
      <c r="J6641" s="75">
        <v>-0.48399999999999999</v>
      </c>
      <c r="K6641" s="75">
        <v>-0.31</v>
      </c>
      <c r="L6641" s="75">
        <v>-0.246</v>
      </c>
      <c r="M6641" s="75">
        <v>1.18</v>
      </c>
    </row>
    <row r="6642" spans="2:13" x14ac:dyDescent="0.3">
      <c r="B6642" s="75">
        <v>539</v>
      </c>
      <c r="C6642" s="75">
        <v>11</v>
      </c>
      <c r="D6642" s="75">
        <v>-2.895</v>
      </c>
      <c r="E6642" s="75">
        <v>0.68200000000000005</v>
      </c>
      <c r="F6642" s="75">
        <v>-0.151</v>
      </c>
      <c r="G6642" s="75">
        <v>0.218</v>
      </c>
      <c r="H6642" s="75">
        <v>-0.68899999999999995</v>
      </c>
      <c r="I6642" s="75">
        <v>1.1180000000000001</v>
      </c>
      <c r="J6642" s="75">
        <v>-0.26400000000000001</v>
      </c>
      <c r="K6642" s="75">
        <v>0.92200000000000004</v>
      </c>
      <c r="L6642" s="75">
        <v>0.75700000000000001</v>
      </c>
      <c r="M6642" s="75">
        <v>0.32700000000000001</v>
      </c>
    </row>
    <row r="6643" spans="2:13" x14ac:dyDescent="0.3">
      <c r="B6643" s="75">
        <v>540</v>
      </c>
      <c r="C6643" s="75">
        <v>1</v>
      </c>
      <c r="D6643" s="75">
        <v>-1.093</v>
      </c>
      <c r="E6643" s="75">
        <v>-0.92200000000000004</v>
      </c>
      <c r="F6643" s="75">
        <v>-2.0910000000000002</v>
      </c>
      <c r="G6643" s="75">
        <v>0.84399999999999997</v>
      </c>
      <c r="H6643" s="75">
        <v>8.9999999999999993E-3</v>
      </c>
      <c r="I6643" s="75">
        <v>1.2470000000000001</v>
      </c>
      <c r="J6643" s="75">
        <v>0.89100000000000001</v>
      </c>
      <c r="K6643" s="75">
        <v>1.4530000000000001</v>
      </c>
      <c r="L6643" s="75">
        <v>-8.8999999999999996E-2</v>
      </c>
      <c r="M6643" s="75">
        <v>-0.4</v>
      </c>
    </row>
    <row r="6644" spans="2:13" x14ac:dyDescent="0.3">
      <c r="B6644" s="75">
        <v>541</v>
      </c>
      <c r="C6644" s="75">
        <v>2</v>
      </c>
      <c r="D6644" s="75">
        <v>-2.4990000000000001</v>
      </c>
      <c r="E6644" s="75">
        <v>0.11899999999999999</v>
      </c>
      <c r="F6644" s="75">
        <v>-0.82</v>
      </c>
      <c r="G6644" s="75">
        <v>0.34599999999999997</v>
      </c>
      <c r="H6644" s="75">
        <v>0.34699999999999998</v>
      </c>
      <c r="I6644" s="75">
        <v>1.696</v>
      </c>
      <c r="J6644" s="75">
        <v>0.245</v>
      </c>
      <c r="K6644" s="75">
        <v>0.68899999999999995</v>
      </c>
      <c r="L6644" s="75">
        <v>-8.4000000000000005E-2</v>
      </c>
      <c r="M6644" s="75">
        <v>-0.59599999999999997</v>
      </c>
    </row>
    <row r="6645" spans="2:13" x14ac:dyDescent="0.3">
      <c r="B6645" s="75">
        <v>542</v>
      </c>
      <c r="C6645" s="75">
        <v>3</v>
      </c>
      <c r="D6645" s="75">
        <v>-2.633</v>
      </c>
      <c r="E6645" s="75">
        <v>0.67200000000000004</v>
      </c>
      <c r="F6645" s="75">
        <v>-0.372</v>
      </c>
      <c r="G6645" s="75">
        <v>0.439</v>
      </c>
      <c r="H6645" s="75">
        <v>0.437</v>
      </c>
      <c r="I6645" s="75">
        <v>0.90700000000000003</v>
      </c>
      <c r="J6645" s="75">
        <v>-0.40200000000000002</v>
      </c>
      <c r="K6645" s="75">
        <v>-0.04</v>
      </c>
      <c r="L6645" s="75">
        <v>-0.36599999999999999</v>
      </c>
      <c r="M6645" s="75">
        <v>-0.74099999999999999</v>
      </c>
    </row>
    <row r="6646" spans="2:13" x14ac:dyDescent="0.3">
      <c r="B6646" s="75">
        <v>543</v>
      </c>
      <c r="C6646" s="75">
        <v>4</v>
      </c>
      <c r="D6646" s="75">
        <v>-1.7070000000000001</v>
      </c>
      <c r="E6646" s="75">
        <v>1.6519999999999999</v>
      </c>
      <c r="F6646" s="75">
        <v>-1.012</v>
      </c>
      <c r="G6646" s="75">
        <v>-0.622</v>
      </c>
      <c r="H6646" s="75">
        <v>-0.29299999999999998</v>
      </c>
      <c r="I6646" s="75">
        <v>0.27900000000000003</v>
      </c>
      <c r="J6646" s="75">
        <v>-0.27600000000000002</v>
      </c>
      <c r="K6646" s="75">
        <v>0.47699999999999998</v>
      </c>
      <c r="L6646" s="75">
        <v>0.05</v>
      </c>
      <c r="M6646" s="75">
        <v>-0.2</v>
      </c>
    </row>
    <row r="6647" spans="2:13" x14ac:dyDescent="0.3">
      <c r="B6647" s="75">
        <v>544</v>
      </c>
      <c r="C6647" s="75">
        <v>5</v>
      </c>
      <c r="D6647" s="75">
        <v>-2.6960000000000002</v>
      </c>
      <c r="E6647" s="75">
        <v>3.129</v>
      </c>
      <c r="F6647" s="75">
        <v>-0.52</v>
      </c>
      <c r="G6647" s="75">
        <v>0.29399999999999998</v>
      </c>
      <c r="H6647" s="75">
        <v>-0.98899999999999999</v>
      </c>
      <c r="I6647" s="75">
        <v>1.9E-2</v>
      </c>
      <c r="J6647" s="75">
        <v>-6.6000000000000003E-2</v>
      </c>
      <c r="K6647" s="75">
        <v>1.1060000000000001</v>
      </c>
      <c r="L6647" s="75">
        <v>0.36099999999999999</v>
      </c>
      <c r="M6647" s="75">
        <v>-0.39600000000000002</v>
      </c>
    </row>
    <row r="6648" spans="2:13" x14ac:dyDescent="0.3">
      <c r="B6648" s="75">
        <v>545</v>
      </c>
      <c r="C6648" s="75">
        <v>6</v>
      </c>
      <c r="D6648" s="75">
        <v>-2.5920000000000001</v>
      </c>
      <c r="E6648" s="75">
        <v>1.617</v>
      </c>
      <c r="F6648" s="75">
        <v>0.26700000000000002</v>
      </c>
      <c r="G6648" s="75">
        <v>0.38</v>
      </c>
      <c r="H6648" s="75">
        <v>-0.77700000000000002</v>
      </c>
      <c r="I6648" s="75">
        <v>0.48699999999999999</v>
      </c>
      <c r="J6648" s="75">
        <v>-0.20599999999999999</v>
      </c>
      <c r="K6648" s="75">
        <v>0.73299999999999998</v>
      </c>
      <c r="L6648" s="75">
        <v>0.59199999999999997</v>
      </c>
      <c r="M6648" s="75">
        <v>-0.40300000000000002</v>
      </c>
    </row>
    <row r="6649" spans="2:13" x14ac:dyDescent="0.3">
      <c r="B6649" s="75">
        <v>546</v>
      </c>
      <c r="C6649" s="75">
        <v>7</v>
      </c>
      <c r="D6649" s="75">
        <v>-2.7330000000000001</v>
      </c>
      <c r="E6649" s="75">
        <v>1.0880000000000001</v>
      </c>
      <c r="F6649" s="75">
        <v>0.76100000000000001</v>
      </c>
      <c r="G6649" s="75">
        <v>1.694</v>
      </c>
      <c r="H6649" s="75">
        <v>-0.83299999999999996</v>
      </c>
      <c r="I6649" s="75">
        <v>0.29199999999999998</v>
      </c>
      <c r="J6649" s="75">
        <v>-1.069</v>
      </c>
      <c r="K6649" s="75">
        <v>0.26600000000000001</v>
      </c>
      <c r="L6649" s="75">
        <v>0.36899999999999999</v>
      </c>
      <c r="M6649" s="75">
        <v>1.034</v>
      </c>
    </row>
    <row r="6650" spans="2:13" x14ac:dyDescent="0.3">
      <c r="B6650" s="75">
        <v>547</v>
      </c>
      <c r="C6650" s="75">
        <v>8</v>
      </c>
      <c r="D6650" s="75">
        <v>-3.835</v>
      </c>
      <c r="E6650" s="75">
        <v>3.339</v>
      </c>
      <c r="F6650" s="75">
        <v>0.28999999999999998</v>
      </c>
      <c r="G6650" s="75">
        <v>-0.126</v>
      </c>
      <c r="H6650" s="75">
        <v>-1.68</v>
      </c>
      <c r="I6650" s="75">
        <v>0.19500000000000001</v>
      </c>
      <c r="J6650" s="75">
        <v>-0.36799999999999999</v>
      </c>
      <c r="K6650" s="75">
        <v>1.3280000000000001</v>
      </c>
      <c r="L6650" s="75">
        <v>0.52300000000000002</v>
      </c>
      <c r="M6650" s="75">
        <v>0.86099999999999999</v>
      </c>
    </row>
    <row r="6651" spans="2:13" x14ac:dyDescent="0.3">
      <c r="B6651" s="75">
        <v>548</v>
      </c>
      <c r="C6651" s="75">
        <v>9</v>
      </c>
      <c r="D6651" s="75">
        <v>-3.915</v>
      </c>
      <c r="E6651" s="75">
        <v>2.1579999999999999</v>
      </c>
      <c r="F6651" s="75">
        <v>0.78100000000000003</v>
      </c>
      <c r="G6651" s="75">
        <v>0.64300000000000002</v>
      </c>
      <c r="H6651" s="75">
        <v>-1.0229999999999999</v>
      </c>
      <c r="I6651" s="75">
        <v>0.59799999999999998</v>
      </c>
      <c r="J6651" s="75">
        <v>-0.71799999999999997</v>
      </c>
      <c r="K6651" s="75">
        <v>0.27400000000000002</v>
      </c>
      <c r="L6651" s="75">
        <v>0.376</v>
      </c>
      <c r="M6651" s="75">
        <v>0.77</v>
      </c>
    </row>
    <row r="6652" spans="2:13" x14ac:dyDescent="0.3">
      <c r="B6652" s="75">
        <v>549</v>
      </c>
      <c r="C6652" s="75">
        <v>10</v>
      </c>
      <c r="D6652" s="75">
        <v>-4.8479999999999999</v>
      </c>
      <c r="E6652" s="75">
        <v>1.115</v>
      </c>
      <c r="F6652" s="75">
        <v>0.93200000000000005</v>
      </c>
      <c r="G6652" s="75">
        <v>1.615</v>
      </c>
      <c r="H6652" s="75">
        <v>-0.58899999999999997</v>
      </c>
      <c r="I6652" s="75">
        <v>0.59199999999999997</v>
      </c>
      <c r="J6652" s="75">
        <v>-0.44600000000000001</v>
      </c>
      <c r="K6652" s="75">
        <v>-0.36599999999999999</v>
      </c>
      <c r="L6652" s="75">
        <v>-0.44700000000000001</v>
      </c>
      <c r="M6652" s="75">
        <v>1.294</v>
      </c>
    </row>
    <row r="6653" spans="2:13" x14ac:dyDescent="0.3">
      <c r="B6653" s="75">
        <v>550</v>
      </c>
      <c r="C6653" s="75">
        <v>11</v>
      </c>
      <c r="D6653" s="75">
        <v>-2.9820000000000002</v>
      </c>
      <c r="E6653" s="75">
        <v>0.52200000000000002</v>
      </c>
      <c r="F6653" s="75">
        <v>-0.1</v>
      </c>
      <c r="G6653" s="75">
        <v>0.36199999999999999</v>
      </c>
      <c r="H6653" s="75">
        <v>-0.66</v>
      </c>
      <c r="I6653" s="75">
        <v>1.115</v>
      </c>
      <c r="J6653" s="75">
        <v>-0.30499999999999999</v>
      </c>
      <c r="K6653" s="75">
        <v>0.85899999999999999</v>
      </c>
      <c r="L6653" s="75">
        <v>0.63700000000000001</v>
      </c>
      <c r="M6653" s="75">
        <v>0.34399999999999997</v>
      </c>
    </row>
    <row r="6654" spans="2:13" x14ac:dyDescent="0.3">
      <c r="B6654" s="75">
        <v>551</v>
      </c>
      <c r="C6654" s="75">
        <v>1</v>
      </c>
      <c r="D6654" s="75">
        <v>-1.784</v>
      </c>
      <c r="E6654" s="75">
        <v>-1.0740000000000001</v>
      </c>
      <c r="F6654" s="75">
        <v>-1.661</v>
      </c>
      <c r="G6654" s="75">
        <v>1.3240000000000001</v>
      </c>
      <c r="H6654" s="75">
        <v>0.28899999999999998</v>
      </c>
      <c r="I6654" s="75">
        <v>1.3029999999999999</v>
      </c>
      <c r="J6654" s="75">
        <v>0.92400000000000004</v>
      </c>
      <c r="K6654" s="75">
        <v>1.3069999999999999</v>
      </c>
      <c r="L6654" s="75">
        <v>-0.34599999999999997</v>
      </c>
      <c r="M6654" s="75">
        <v>-0.52100000000000002</v>
      </c>
    </row>
    <row r="6655" spans="2:13" x14ac:dyDescent="0.3">
      <c r="B6655" s="75">
        <v>552</v>
      </c>
      <c r="C6655" s="75">
        <v>2</v>
      </c>
      <c r="D6655" s="75">
        <v>-1.89</v>
      </c>
      <c r="E6655" s="75">
        <v>0.20699999999999999</v>
      </c>
      <c r="F6655" s="75">
        <v>-1.161</v>
      </c>
      <c r="G6655" s="75">
        <v>2.7E-2</v>
      </c>
      <c r="H6655" s="75">
        <v>-4.7E-2</v>
      </c>
      <c r="I6655" s="75">
        <v>1.581</v>
      </c>
      <c r="J6655" s="75">
        <v>0.27700000000000002</v>
      </c>
      <c r="K6655" s="75">
        <v>1.129</v>
      </c>
      <c r="L6655" s="75">
        <v>0.36599999999999999</v>
      </c>
      <c r="M6655" s="75">
        <v>-0.25</v>
      </c>
    </row>
    <row r="6656" spans="2:13" x14ac:dyDescent="0.3">
      <c r="B6656" s="75">
        <v>553</v>
      </c>
      <c r="C6656" s="75">
        <v>3</v>
      </c>
      <c r="D6656" s="75">
        <v>-2.677</v>
      </c>
      <c r="E6656" s="75">
        <v>0.48599999999999999</v>
      </c>
      <c r="F6656" s="75">
        <v>-6.0999999999999999E-2</v>
      </c>
      <c r="G6656" s="75">
        <v>0.51700000000000002</v>
      </c>
      <c r="H6656" s="75">
        <v>0.222</v>
      </c>
      <c r="I6656" s="75">
        <v>1.1020000000000001</v>
      </c>
      <c r="J6656" s="75">
        <v>-0.42499999999999999</v>
      </c>
      <c r="K6656" s="75">
        <v>-9.6000000000000002E-2</v>
      </c>
      <c r="L6656" s="75">
        <v>-0.373</v>
      </c>
      <c r="M6656" s="75">
        <v>-0.48399999999999999</v>
      </c>
    </row>
    <row r="6657" spans="2:13" x14ac:dyDescent="0.3">
      <c r="B6657" s="75">
        <v>554</v>
      </c>
      <c r="C6657" s="75">
        <v>4</v>
      </c>
      <c r="D6657" s="75">
        <v>-1.716</v>
      </c>
      <c r="E6657" s="75">
        <v>1.1859999999999999</v>
      </c>
      <c r="F6657" s="75">
        <v>-0.80900000000000005</v>
      </c>
      <c r="G6657" s="75">
        <v>-0.51500000000000001</v>
      </c>
      <c r="H6657" s="75">
        <v>-0.35</v>
      </c>
      <c r="I6657" s="75">
        <v>0.28999999999999998</v>
      </c>
      <c r="J6657" s="75">
        <v>-0.40400000000000003</v>
      </c>
      <c r="K6657" s="75">
        <v>0.67800000000000005</v>
      </c>
      <c r="L6657" s="75">
        <v>0.17199999999999999</v>
      </c>
      <c r="M6657" s="75">
        <v>-0.21199999999999999</v>
      </c>
    </row>
    <row r="6658" spans="2:13" x14ac:dyDescent="0.3">
      <c r="B6658" s="75">
        <v>555</v>
      </c>
      <c r="C6658" s="75">
        <v>5</v>
      </c>
      <c r="D6658" s="75">
        <v>-2.7690000000000001</v>
      </c>
      <c r="E6658" s="75">
        <v>2.9060000000000001</v>
      </c>
      <c r="F6658" s="75">
        <v>-0.19400000000000001</v>
      </c>
      <c r="G6658" s="75">
        <v>0.34899999999999998</v>
      </c>
      <c r="H6658" s="75">
        <v>-0.95799999999999996</v>
      </c>
      <c r="I6658" s="75">
        <v>8.8999999999999996E-2</v>
      </c>
      <c r="J6658" s="75">
        <v>-0.245</v>
      </c>
      <c r="K6658" s="75">
        <v>1.004</v>
      </c>
      <c r="L6658" s="75">
        <v>0.6</v>
      </c>
      <c r="M6658" s="75">
        <v>-0.33600000000000002</v>
      </c>
    </row>
    <row r="6659" spans="2:13" x14ac:dyDescent="0.3">
      <c r="B6659" s="75">
        <v>556</v>
      </c>
      <c r="C6659" s="75">
        <v>6</v>
      </c>
      <c r="D6659" s="75">
        <v>-2.625</v>
      </c>
      <c r="E6659" s="75">
        <v>1.5509999999999999</v>
      </c>
      <c r="F6659" s="75">
        <v>0.29799999999999999</v>
      </c>
      <c r="G6659" s="75">
        <v>0.32400000000000001</v>
      </c>
      <c r="H6659" s="75">
        <v>-1.05</v>
      </c>
      <c r="I6659" s="75">
        <v>0.746</v>
      </c>
      <c r="J6659" s="75">
        <v>6.7000000000000004E-2</v>
      </c>
      <c r="K6659" s="75">
        <v>0.60299999999999998</v>
      </c>
      <c r="L6659" s="75">
        <v>0.34200000000000003</v>
      </c>
      <c r="M6659" s="75">
        <v>-0.41299999999999998</v>
      </c>
    </row>
    <row r="6660" spans="2:13" x14ac:dyDescent="0.3">
      <c r="B6660" s="75">
        <v>557</v>
      </c>
      <c r="C6660" s="75">
        <v>7</v>
      </c>
      <c r="D6660" s="75">
        <v>-2.6320000000000001</v>
      </c>
      <c r="E6660" s="75">
        <v>0.88100000000000001</v>
      </c>
      <c r="F6660" s="75">
        <v>0.71</v>
      </c>
      <c r="G6660" s="75">
        <v>1.8</v>
      </c>
      <c r="H6660" s="75">
        <v>-0.75</v>
      </c>
      <c r="I6660" s="75">
        <v>0.33</v>
      </c>
      <c r="J6660" s="75">
        <v>-1.1279999999999999</v>
      </c>
      <c r="K6660" s="75">
        <v>0.17699999999999999</v>
      </c>
      <c r="L6660" s="75">
        <v>0.33900000000000002</v>
      </c>
      <c r="M6660" s="75">
        <v>1.1659999999999999</v>
      </c>
    </row>
    <row r="6661" spans="2:13" x14ac:dyDescent="0.3">
      <c r="B6661" s="75">
        <v>558</v>
      </c>
      <c r="C6661" s="75">
        <v>8</v>
      </c>
      <c r="D6661" s="75">
        <v>-3.8879999999999999</v>
      </c>
      <c r="E6661" s="75">
        <v>3.085</v>
      </c>
      <c r="F6661" s="75">
        <v>0.436</v>
      </c>
      <c r="G6661" s="75">
        <v>0.14199999999999999</v>
      </c>
      <c r="H6661" s="75">
        <v>-1.526</v>
      </c>
      <c r="I6661" s="75">
        <v>-5.1999999999999998E-2</v>
      </c>
      <c r="J6661" s="75">
        <v>-0.503</v>
      </c>
      <c r="K6661" s="75">
        <v>1.085</v>
      </c>
      <c r="L6661" s="75">
        <v>0.51100000000000001</v>
      </c>
      <c r="M6661" s="75">
        <v>0.97599999999999998</v>
      </c>
    </row>
    <row r="6662" spans="2:13" x14ac:dyDescent="0.3">
      <c r="B6662" s="75">
        <v>559</v>
      </c>
      <c r="C6662" s="75">
        <v>9</v>
      </c>
      <c r="D6662" s="75">
        <v>-3.8239999999999998</v>
      </c>
      <c r="E6662" s="75">
        <v>1.8320000000000001</v>
      </c>
      <c r="F6662" s="75">
        <v>1.093</v>
      </c>
      <c r="G6662" s="75">
        <v>1.024</v>
      </c>
      <c r="H6662" s="75">
        <v>-1.0900000000000001</v>
      </c>
      <c r="I6662" s="75">
        <v>0.56000000000000005</v>
      </c>
      <c r="J6662" s="75">
        <v>-0.33600000000000002</v>
      </c>
      <c r="K6662" s="75">
        <v>0.29899999999999999</v>
      </c>
      <c r="L6662" s="75">
        <v>0.126</v>
      </c>
      <c r="M6662" s="75">
        <v>1.0049999999999999</v>
      </c>
    </row>
    <row r="6663" spans="2:13" x14ac:dyDescent="0.3">
      <c r="B6663" s="75">
        <v>560</v>
      </c>
      <c r="C6663" s="75">
        <v>10</v>
      </c>
      <c r="D6663" s="75">
        <v>-4.8129999999999997</v>
      </c>
      <c r="E6663" s="75">
        <v>1.042</v>
      </c>
      <c r="F6663" s="75">
        <v>0.88700000000000001</v>
      </c>
      <c r="G6663" s="75">
        <v>1.661</v>
      </c>
      <c r="H6663" s="75">
        <v>-0.53400000000000003</v>
      </c>
      <c r="I6663" s="75">
        <v>0.747</v>
      </c>
      <c r="J6663" s="75">
        <v>-0.51300000000000001</v>
      </c>
      <c r="K6663" s="75">
        <v>-0.44800000000000001</v>
      </c>
      <c r="L6663" s="75">
        <v>-0.41199999999999998</v>
      </c>
      <c r="M6663" s="75">
        <v>1.214</v>
      </c>
    </row>
    <row r="6664" spans="2:13" x14ac:dyDescent="0.3">
      <c r="B6664" s="75">
        <v>561</v>
      </c>
      <c r="C6664" s="75">
        <v>11</v>
      </c>
      <c r="D6664" s="75">
        <v>-2.9710000000000001</v>
      </c>
      <c r="E6664" s="75">
        <v>0.46300000000000002</v>
      </c>
      <c r="F6664" s="75">
        <v>-0.19500000000000001</v>
      </c>
      <c r="G6664" s="75">
        <v>0.32300000000000001</v>
      </c>
      <c r="H6664" s="75">
        <v>-0.625</v>
      </c>
      <c r="I6664" s="75">
        <v>0.94099999999999995</v>
      </c>
      <c r="J6664" s="75">
        <v>-0.32700000000000001</v>
      </c>
      <c r="K6664" s="75">
        <v>0.78</v>
      </c>
      <c r="L6664" s="75">
        <v>0.55200000000000005</v>
      </c>
      <c r="M6664" s="75">
        <v>0.436</v>
      </c>
    </row>
    <row r="6665" spans="2:13" x14ac:dyDescent="0.3">
      <c r="B6665" s="75">
        <v>562</v>
      </c>
      <c r="C6665" s="75">
        <v>1</v>
      </c>
      <c r="D6665" s="75">
        <v>-2.698</v>
      </c>
      <c r="E6665" s="75">
        <v>-1.0269999999999999</v>
      </c>
      <c r="F6665" s="75">
        <v>-0.94</v>
      </c>
      <c r="G6665" s="75">
        <v>1.796</v>
      </c>
      <c r="H6665" s="75">
        <v>0.39200000000000002</v>
      </c>
      <c r="I6665" s="75">
        <v>1.33</v>
      </c>
      <c r="J6665" s="75">
        <v>0.86599999999999999</v>
      </c>
      <c r="K6665" s="75">
        <v>0.78100000000000003</v>
      </c>
      <c r="L6665" s="75">
        <v>-0.83799999999999997</v>
      </c>
      <c r="M6665" s="75">
        <v>-0.66300000000000003</v>
      </c>
    </row>
    <row r="6666" spans="2:13" x14ac:dyDescent="0.3">
      <c r="B6666" s="75">
        <v>563</v>
      </c>
      <c r="C6666" s="75">
        <v>2</v>
      </c>
      <c r="D6666" s="75">
        <v>-1.3580000000000001</v>
      </c>
      <c r="E6666" s="75">
        <v>0.13600000000000001</v>
      </c>
      <c r="F6666" s="75">
        <v>-1.0820000000000001</v>
      </c>
      <c r="G6666" s="75">
        <v>-0.14799999999999999</v>
      </c>
      <c r="H6666" s="75">
        <v>-0.60899999999999999</v>
      </c>
      <c r="I6666" s="75">
        <v>1.464</v>
      </c>
      <c r="J6666" s="75">
        <v>0.14399999999999999</v>
      </c>
      <c r="K6666" s="75">
        <v>1.149</v>
      </c>
      <c r="L6666" s="75">
        <v>0.48099999999999998</v>
      </c>
      <c r="M6666" s="75">
        <v>0.11899999999999999</v>
      </c>
    </row>
    <row r="6667" spans="2:13" x14ac:dyDescent="0.3">
      <c r="B6667" s="75">
        <v>564</v>
      </c>
      <c r="C6667" s="75">
        <v>3</v>
      </c>
      <c r="D6667" s="75">
        <v>-2.5939999999999999</v>
      </c>
      <c r="E6667" s="75">
        <v>0.621</v>
      </c>
      <c r="F6667" s="75">
        <v>-0.29199999999999998</v>
      </c>
      <c r="G6667" s="75">
        <v>0.52100000000000002</v>
      </c>
      <c r="H6667" s="75">
        <v>0.26</v>
      </c>
      <c r="I6667" s="75">
        <v>1.204</v>
      </c>
      <c r="J6667" s="75">
        <v>-0.33700000000000002</v>
      </c>
      <c r="K6667" s="75">
        <v>0.26100000000000001</v>
      </c>
      <c r="L6667" s="75">
        <v>-0.33200000000000002</v>
      </c>
      <c r="M6667" s="75">
        <v>-0.51</v>
      </c>
    </row>
    <row r="6668" spans="2:13" x14ac:dyDescent="0.3">
      <c r="B6668" s="75">
        <v>565</v>
      </c>
      <c r="C6668" s="75">
        <v>4</v>
      </c>
      <c r="D6668" s="75">
        <v>-1.7929999999999999</v>
      </c>
      <c r="E6668" s="75">
        <v>0.92500000000000004</v>
      </c>
      <c r="F6668" s="75">
        <v>-0.73899999999999999</v>
      </c>
      <c r="G6668" s="75">
        <v>-0.39600000000000002</v>
      </c>
      <c r="H6668" s="75">
        <v>-0.21099999999999999</v>
      </c>
      <c r="I6668" s="75">
        <v>0.32900000000000001</v>
      </c>
      <c r="J6668" s="75">
        <v>-0.40300000000000002</v>
      </c>
      <c r="K6668" s="75">
        <v>0.60399999999999998</v>
      </c>
      <c r="L6668" s="75">
        <v>0.19700000000000001</v>
      </c>
      <c r="M6668" s="75">
        <v>-0.251</v>
      </c>
    </row>
    <row r="6669" spans="2:13" x14ac:dyDescent="0.3">
      <c r="B6669" s="75">
        <v>566</v>
      </c>
      <c r="C6669" s="75">
        <v>5</v>
      </c>
      <c r="D6669" s="75">
        <v>-2.92</v>
      </c>
      <c r="E6669" s="75">
        <v>2.6970000000000001</v>
      </c>
      <c r="F6669" s="75">
        <v>-0.11600000000000001</v>
      </c>
      <c r="G6669" s="75">
        <v>0.45100000000000001</v>
      </c>
      <c r="H6669" s="75">
        <v>-0.85899999999999999</v>
      </c>
      <c r="I6669" s="75">
        <v>-3.5000000000000003E-2</v>
      </c>
      <c r="J6669" s="75">
        <v>-0.307</v>
      </c>
      <c r="K6669" s="75">
        <v>0.874</v>
      </c>
      <c r="L6669" s="75">
        <v>0.622</v>
      </c>
      <c r="M6669" s="75">
        <v>-0.30099999999999999</v>
      </c>
    </row>
    <row r="6670" spans="2:13" x14ac:dyDescent="0.3">
      <c r="B6670" s="75">
        <v>567</v>
      </c>
      <c r="C6670" s="75">
        <v>6</v>
      </c>
      <c r="D6670" s="75">
        <v>-2.6960000000000002</v>
      </c>
      <c r="E6670" s="75">
        <v>1.26</v>
      </c>
      <c r="F6670" s="75">
        <v>0.436</v>
      </c>
      <c r="G6670" s="75">
        <v>0.65700000000000003</v>
      </c>
      <c r="H6670" s="75">
        <v>-1.161</v>
      </c>
      <c r="I6670" s="75">
        <v>0.80500000000000005</v>
      </c>
      <c r="J6670" s="75">
        <v>6.2E-2</v>
      </c>
      <c r="K6670" s="75">
        <v>0.57499999999999996</v>
      </c>
      <c r="L6670" s="75">
        <v>0.182</v>
      </c>
      <c r="M6670" s="75">
        <v>-0.33400000000000002</v>
      </c>
    </row>
    <row r="6671" spans="2:13" x14ac:dyDescent="0.3">
      <c r="B6671" s="75">
        <v>568</v>
      </c>
      <c r="C6671" s="75">
        <v>7</v>
      </c>
      <c r="D6671" s="75">
        <v>-2.484</v>
      </c>
      <c r="E6671" s="75">
        <v>0.55900000000000005</v>
      </c>
      <c r="F6671" s="75">
        <v>0.624</v>
      </c>
      <c r="G6671" s="75">
        <v>1.9510000000000001</v>
      </c>
      <c r="H6671" s="75">
        <v>-0.64600000000000002</v>
      </c>
      <c r="I6671" s="75">
        <v>0.38100000000000001</v>
      </c>
      <c r="J6671" s="75">
        <v>-1.1060000000000001</v>
      </c>
      <c r="K6671" s="75">
        <v>3.5999999999999997E-2</v>
      </c>
      <c r="L6671" s="75">
        <v>0.24</v>
      </c>
      <c r="M6671" s="75">
        <v>1.2909999999999999</v>
      </c>
    </row>
    <row r="6672" spans="2:13" x14ac:dyDescent="0.3">
      <c r="B6672" s="75">
        <v>569</v>
      </c>
      <c r="C6672" s="75">
        <v>8</v>
      </c>
      <c r="D6672" s="75">
        <v>-3.9889999999999999</v>
      </c>
      <c r="E6672" s="75">
        <v>3.0489999999999999</v>
      </c>
      <c r="F6672" s="75">
        <v>0.30399999999999999</v>
      </c>
      <c r="G6672" s="75">
        <v>0.20899999999999999</v>
      </c>
      <c r="H6672" s="75">
        <v>-1.26</v>
      </c>
      <c r="I6672" s="75">
        <v>-0.20499999999999999</v>
      </c>
      <c r="J6672" s="75">
        <v>-0.73499999999999999</v>
      </c>
      <c r="K6672" s="75">
        <v>0.86199999999999999</v>
      </c>
      <c r="L6672" s="75">
        <v>0.55100000000000005</v>
      </c>
      <c r="M6672" s="75">
        <v>1.1140000000000001</v>
      </c>
    </row>
    <row r="6673" spans="2:13" x14ac:dyDescent="0.3">
      <c r="B6673" s="75">
        <v>570</v>
      </c>
      <c r="C6673" s="75">
        <v>9</v>
      </c>
      <c r="D6673" s="75">
        <v>-3.7759999999999998</v>
      </c>
      <c r="E6673" s="75">
        <v>1.752</v>
      </c>
      <c r="F6673" s="75">
        <v>0.92</v>
      </c>
      <c r="G6673" s="75">
        <v>0.72199999999999998</v>
      </c>
      <c r="H6673" s="75">
        <v>-1.1639999999999999</v>
      </c>
      <c r="I6673" s="75">
        <v>0.77400000000000002</v>
      </c>
      <c r="J6673" s="75">
        <v>-0.01</v>
      </c>
      <c r="K6673" s="75">
        <v>0.65700000000000003</v>
      </c>
      <c r="L6673" s="75">
        <v>0.248</v>
      </c>
      <c r="M6673" s="75">
        <v>1.0549999999999999</v>
      </c>
    </row>
    <row r="6674" spans="2:13" x14ac:dyDescent="0.3">
      <c r="B6674" s="75">
        <v>571</v>
      </c>
      <c r="C6674" s="75">
        <v>10</v>
      </c>
      <c r="D6674" s="75">
        <v>-4.7169999999999996</v>
      </c>
      <c r="E6674" s="75">
        <v>0.82899999999999996</v>
      </c>
      <c r="F6674" s="75">
        <v>0.85299999999999998</v>
      </c>
      <c r="G6674" s="75">
        <v>1.98</v>
      </c>
      <c r="H6674" s="75">
        <v>-0.54600000000000004</v>
      </c>
      <c r="I6674" s="75">
        <v>0.68799999999999994</v>
      </c>
      <c r="J6674" s="75">
        <v>-0.434</v>
      </c>
      <c r="K6674" s="75">
        <v>-0.42399999999999999</v>
      </c>
      <c r="L6674" s="75">
        <v>-0.63600000000000001</v>
      </c>
      <c r="M6674" s="75">
        <v>1.2450000000000001</v>
      </c>
    </row>
    <row r="6675" spans="2:13" x14ac:dyDescent="0.3">
      <c r="B6675" s="75">
        <v>572</v>
      </c>
      <c r="C6675" s="75">
        <v>11</v>
      </c>
      <c r="D6675" s="75">
        <v>-3.1080000000000001</v>
      </c>
      <c r="E6675" s="75">
        <v>0.92600000000000005</v>
      </c>
      <c r="F6675" s="75">
        <v>-0.38900000000000001</v>
      </c>
      <c r="G6675" s="75">
        <v>0.249</v>
      </c>
      <c r="H6675" s="75">
        <v>-0.46100000000000002</v>
      </c>
      <c r="I6675" s="75">
        <v>0.81599999999999995</v>
      </c>
      <c r="J6675" s="75">
        <v>-0.22600000000000001</v>
      </c>
      <c r="K6675" s="75">
        <v>0.81799999999999995</v>
      </c>
      <c r="L6675" s="75">
        <v>0.38700000000000001</v>
      </c>
      <c r="M6675" s="75">
        <v>0.30299999999999999</v>
      </c>
    </row>
    <row r="6676" spans="2:13" x14ac:dyDescent="0.3">
      <c r="B6676" s="75">
        <v>573</v>
      </c>
      <c r="C6676" s="75">
        <v>1</v>
      </c>
      <c r="D6676" s="75">
        <v>-3.3660000000000001</v>
      </c>
      <c r="E6676" s="75">
        <v>-0.82599999999999996</v>
      </c>
      <c r="F6676" s="75">
        <v>-0.40500000000000003</v>
      </c>
      <c r="G6676" s="75">
        <v>1.643</v>
      </c>
      <c r="H6676" s="75">
        <v>0.60299999999999998</v>
      </c>
      <c r="I6676" s="75">
        <v>1.226</v>
      </c>
      <c r="J6676" s="75">
        <v>0.52400000000000002</v>
      </c>
      <c r="K6676" s="75">
        <v>0.29299999999999998</v>
      </c>
      <c r="L6676" s="75">
        <v>-0.85799999999999998</v>
      </c>
      <c r="M6676" s="75">
        <v>-0.66800000000000004</v>
      </c>
    </row>
    <row r="6677" spans="2:13" x14ac:dyDescent="0.3">
      <c r="B6677" s="75">
        <v>574</v>
      </c>
      <c r="C6677" s="75">
        <v>2</v>
      </c>
      <c r="D6677" s="75">
        <v>-1.53</v>
      </c>
      <c r="E6677" s="75">
        <v>2.9000000000000001E-2</v>
      </c>
      <c r="F6677" s="75">
        <v>-0.92500000000000004</v>
      </c>
      <c r="G6677" s="75">
        <v>5.3999999999999999E-2</v>
      </c>
      <c r="H6677" s="75">
        <v>-0.56499999999999995</v>
      </c>
      <c r="I6677" s="75">
        <v>1.593</v>
      </c>
      <c r="J6677" s="75">
        <v>0.123</v>
      </c>
      <c r="K6677" s="75">
        <v>1.117</v>
      </c>
      <c r="L6677" s="75">
        <v>0.33800000000000002</v>
      </c>
      <c r="M6677" s="75">
        <v>2.5999999999999999E-2</v>
      </c>
    </row>
    <row r="6678" spans="2:13" x14ac:dyDescent="0.3">
      <c r="B6678" s="75">
        <v>575</v>
      </c>
      <c r="C6678" s="75">
        <v>3</v>
      </c>
      <c r="D6678" s="75">
        <v>-1.8169999999999999</v>
      </c>
      <c r="E6678" s="75">
        <v>0.55900000000000005</v>
      </c>
      <c r="F6678" s="75">
        <v>-0.80100000000000005</v>
      </c>
      <c r="G6678" s="75">
        <v>0.23400000000000001</v>
      </c>
      <c r="H6678" s="75">
        <v>1.0999999999999999E-2</v>
      </c>
      <c r="I6678" s="75">
        <v>1.2150000000000001</v>
      </c>
      <c r="J6678" s="75">
        <v>-0.161</v>
      </c>
      <c r="K6678" s="75">
        <v>0.80900000000000005</v>
      </c>
      <c r="L6678" s="75">
        <v>1.7999999999999999E-2</v>
      </c>
      <c r="M6678" s="75">
        <v>-0.38200000000000001</v>
      </c>
    </row>
    <row r="6679" spans="2:13" x14ac:dyDescent="0.3">
      <c r="B6679" s="75">
        <v>576</v>
      </c>
      <c r="C6679" s="75">
        <v>4</v>
      </c>
      <c r="D6679" s="75">
        <v>-1.9690000000000001</v>
      </c>
      <c r="E6679" s="75">
        <v>0.83499999999999996</v>
      </c>
      <c r="F6679" s="75">
        <v>-0.67100000000000004</v>
      </c>
      <c r="G6679" s="75">
        <v>-0.27</v>
      </c>
      <c r="H6679" s="75">
        <v>2.8000000000000001E-2</v>
      </c>
      <c r="I6679" s="75">
        <v>0.4</v>
      </c>
      <c r="J6679" s="75">
        <v>-0.44400000000000001</v>
      </c>
      <c r="K6679" s="75">
        <v>0.53</v>
      </c>
      <c r="L6679" s="75">
        <v>6.0999999999999999E-2</v>
      </c>
      <c r="M6679" s="75">
        <v>-0.34300000000000003</v>
      </c>
    </row>
    <row r="6680" spans="2:13" x14ac:dyDescent="0.3">
      <c r="B6680" s="75">
        <v>577</v>
      </c>
      <c r="C6680" s="75">
        <v>5</v>
      </c>
      <c r="D6680" s="75">
        <v>-3.0379999999999998</v>
      </c>
      <c r="E6680" s="75">
        <v>2.4750000000000001</v>
      </c>
      <c r="F6680" s="75">
        <v>2.4E-2</v>
      </c>
      <c r="G6680" s="75">
        <v>0.50800000000000001</v>
      </c>
      <c r="H6680" s="75">
        <v>-0.73699999999999999</v>
      </c>
      <c r="I6680" s="75">
        <v>-0.10199999999999999</v>
      </c>
      <c r="J6680" s="75">
        <v>-0.35799999999999998</v>
      </c>
      <c r="K6680" s="75">
        <v>0.70599999999999996</v>
      </c>
      <c r="L6680" s="75">
        <v>0.6</v>
      </c>
      <c r="M6680" s="75">
        <v>-0.20899999999999999</v>
      </c>
    </row>
    <row r="6681" spans="2:13" x14ac:dyDescent="0.3">
      <c r="B6681" s="75">
        <v>578</v>
      </c>
      <c r="C6681" s="75">
        <v>6</v>
      </c>
      <c r="D6681" s="75">
        <v>-2.8889999999999998</v>
      </c>
      <c r="E6681" s="75">
        <v>1.4179999999999999</v>
      </c>
      <c r="F6681" s="75">
        <v>0.40899999999999997</v>
      </c>
      <c r="G6681" s="75">
        <v>0.61</v>
      </c>
      <c r="H6681" s="75">
        <v>-1.018</v>
      </c>
      <c r="I6681" s="75">
        <v>0.99199999999999999</v>
      </c>
      <c r="J6681" s="75">
        <v>5.0000000000000001E-3</v>
      </c>
      <c r="K6681" s="75">
        <v>0.51800000000000002</v>
      </c>
      <c r="L6681" s="75">
        <v>-2.7E-2</v>
      </c>
      <c r="M6681" s="75">
        <v>-0.32600000000000001</v>
      </c>
    </row>
    <row r="6682" spans="2:13" x14ac:dyDescent="0.3">
      <c r="B6682" s="75">
        <v>579</v>
      </c>
      <c r="C6682" s="75">
        <v>7</v>
      </c>
      <c r="D6682" s="75">
        <v>-2.71</v>
      </c>
      <c r="E6682" s="75">
        <v>0.80900000000000005</v>
      </c>
      <c r="F6682" s="75">
        <v>0.754</v>
      </c>
      <c r="G6682" s="75">
        <v>1.903</v>
      </c>
      <c r="H6682" s="75">
        <v>-0.76400000000000001</v>
      </c>
      <c r="I6682" s="75">
        <v>0.378</v>
      </c>
      <c r="J6682" s="75">
        <v>-1.123</v>
      </c>
      <c r="K6682" s="75">
        <v>0.16200000000000001</v>
      </c>
      <c r="L6682" s="75">
        <v>0.40500000000000003</v>
      </c>
      <c r="M6682" s="75">
        <v>1.163</v>
      </c>
    </row>
    <row r="6683" spans="2:13" x14ac:dyDescent="0.3">
      <c r="B6683" s="75">
        <v>580</v>
      </c>
      <c r="C6683" s="75">
        <v>8</v>
      </c>
      <c r="D6683" s="75">
        <v>-3.992</v>
      </c>
      <c r="E6683" s="75">
        <v>3.3420000000000001</v>
      </c>
      <c r="F6683" s="75">
        <v>0.16700000000000001</v>
      </c>
      <c r="G6683" s="75">
        <v>8.5999999999999993E-2</v>
      </c>
      <c r="H6683" s="75">
        <v>-1.23</v>
      </c>
      <c r="I6683" s="75">
        <v>-0.216</v>
      </c>
      <c r="J6683" s="75">
        <v>-0.82399999999999995</v>
      </c>
      <c r="K6683" s="75">
        <v>0.83699999999999997</v>
      </c>
      <c r="L6683" s="75">
        <v>0.52100000000000002</v>
      </c>
      <c r="M6683" s="75">
        <v>0.97799999999999998</v>
      </c>
    </row>
    <row r="6684" spans="2:13" x14ac:dyDescent="0.3">
      <c r="B6684" s="75">
        <v>581</v>
      </c>
      <c r="C6684" s="75">
        <v>9</v>
      </c>
      <c r="D6684" s="75">
        <v>-3.81</v>
      </c>
      <c r="E6684" s="75">
        <v>1.91</v>
      </c>
      <c r="F6684" s="75">
        <v>0.52700000000000002</v>
      </c>
      <c r="G6684" s="75">
        <v>0.47799999999999998</v>
      </c>
      <c r="H6684" s="75">
        <v>-0.97199999999999998</v>
      </c>
      <c r="I6684" s="75">
        <v>0.94499999999999995</v>
      </c>
      <c r="J6684" s="75">
        <v>-0.28000000000000003</v>
      </c>
      <c r="K6684" s="75">
        <v>0.71899999999999997</v>
      </c>
      <c r="L6684" s="75">
        <v>0.48199999999999998</v>
      </c>
      <c r="M6684" s="75">
        <v>0.82899999999999996</v>
      </c>
    </row>
    <row r="6685" spans="2:13" x14ac:dyDescent="0.3">
      <c r="B6685" s="75">
        <v>582</v>
      </c>
      <c r="C6685" s="75">
        <v>10</v>
      </c>
      <c r="D6685" s="75">
        <v>-4.6829999999999998</v>
      </c>
      <c r="E6685" s="75">
        <v>0.77300000000000002</v>
      </c>
      <c r="F6685" s="75">
        <v>0.88800000000000001</v>
      </c>
      <c r="G6685" s="75">
        <v>2.302</v>
      </c>
      <c r="H6685" s="75">
        <v>-0.56200000000000006</v>
      </c>
      <c r="I6685" s="75">
        <v>0.39500000000000002</v>
      </c>
      <c r="J6685" s="75">
        <v>-0.40100000000000002</v>
      </c>
      <c r="K6685" s="75">
        <v>-0.28899999999999998</v>
      </c>
      <c r="L6685" s="75">
        <v>-0.83899999999999997</v>
      </c>
      <c r="M6685" s="75">
        <v>1.165</v>
      </c>
    </row>
    <row r="6686" spans="2:13" x14ac:dyDescent="0.3">
      <c r="B6686" s="75">
        <v>583</v>
      </c>
      <c r="C6686" s="75">
        <v>11</v>
      </c>
      <c r="D6686" s="75">
        <v>-3.375</v>
      </c>
      <c r="E6686" s="75">
        <v>1.7789999999999999</v>
      </c>
      <c r="F6686" s="75">
        <v>-0.82199999999999995</v>
      </c>
      <c r="G6686" s="75">
        <v>0.38200000000000001</v>
      </c>
      <c r="H6686" s="75">
        <v>-1.9E-2</v>
      </c>
      <c r="I6686" s="75">
        <v>0.84499999999999997</v>
      </c>
      <c r="J6686" s="75">
        <v>0.123</v>
      </c>
      <c r="K6686" s="75">
        <v>0.76700000000000002</v>
      </c>
      <c r="L6686" s="75">
        <v>0.223</v>
      </c>
      <c r="M6686" s="75">
        <v>-0.33700000000000002</v>
      </c>
    </row>
    <row r="6687" spans="2:13" x14ac:dyDescent="0.3">
      <c r="B6687" s="75">
        <v>584</v>
      </c>
      <c r="C6687" s="75">
        <v>1</v>
      </c>
      <c r="D6687" s="75">
        <v>-3.3119999999999998</v>
      </c>
      <c r="E6687" s="75">
        <v>-0.77600000000000002</v>
      </c>
      <c r="F6687" s="75">
        <v>-0.504</v>
      </c>
      <c r="G6687" s="75">
        <v>1.39</v>
      </c>
      <c r="H6687" s="75">
        <v>0.86</v>
      </c>
      <c r="I6687" s="75">
        <v>1.2569999999999999</v>
      </c>
      <c r="J6687" s="75">
        <v>0.222</v>
      </c>
      <c r="K6687" s="75">
        <v>0.314</v>
      </c>
      <c r="L6687" s="75">
        <v>-0.71499999999999997</v>
      </c>
      <c r="M6687" s="75">
        <v>-0.76500000000000001</v>
      </c>
    </row>
    <row r="6688" spans="2:13" x14ac:dyDescent="0.3">
      <c r="B6688" s="75">
        <v>585</v>
      </c>
      <c r="C6688" s="75">
        <v>2</v>
      </c>
      <c r="D6688" s="75">
        <v>-2.073</v>
      </c>
      <c r="E6688" s="75">
        <v>8.7999999999999995E-2</v>
      </c>
      <c r="F6688" s="75">
        <v>-0.73</v>
      </c>
      <c r="G6688" s="75">
        <v>0.29599999999999999</v>
      </c>
      <c r="H6688" s="75">
        <v>-0.28599999999999998</v>
      </c>
      <c r="I6688" s="75">
        <v>1.75</v>
      </c>
      <c r="J6688" s="75">
        <v>0.154</v>
      </c>
      <c r="K6688" s="75">
        <v>1.0780000000000001</v>
      </c>
      <c r="L6688" s="75">
        <v>0.29399999999999998</v>
      </c>
      <c r="M6688" s="75">
        <v>-0.17399999999999999</v>
      </c>
    </row>
    <row r="6689" spans="2:13" x14ac:dyDescent="0.3">
      <c r="B6689" s="75">
        <v>586</v>
      </c>
      <c r="C6689" s="75">
        <v>3</v>
      </c>
      <c r="D6689" s="75">
        <v>-1.222</v>
      </c>
      <c r="E6689" s="75">
        <v>0.49099999999999999</v>
      </c>
      <c r="F6689" s="75">
        <v>-0.71599999999999997</v>
      </c>
      <c r="G6689" s="75">
        <v>4.0000000000000001E-3</v>
      </c>
      <c r="H6689" s="75">
        <v>-0.32300000000000001</v>
      </c>
      <c r="I6689" s="75">
        <v>1.1080000000000001</v>
      </c>
      <c r="J6689" s="75">
        <v>-0.14799999999999999</v>
      </c>
      <c r="K6689" s="75">
        <v>0.77300000000000002</v>
      </c>
      <c r="L6689" s="75">
        <v>0.38700000000000001</v>
      </c>
      <c r="M6689" s="75">
        <v>-7.2999999999999995E-2</v>
      </c>
    </row>
    <row r="6690" spans="2:13" x14ac:dyDescent="0.3">
      <c r="B6690" s="75">
        <v>587</v>
      </c>
      <c r="C6690" s="75">
        <v>4</v>
      </c>
      <c r="D6690" s="75">
        <v>-2.2949999999999999</v>
      </c>
      <c r="E6690" s="75">
        <v>0.88300000000000001</v>
      </c>
      <c r="F6690" s="75">
        <v>-0.61899999999999999</v>
      </c>
      <c r="G6690" s="75">
        <v>-4.1000000000000002E-2</v>
      </c>
      <c r="H6690" s="75">
        <v>0.14299999999999999</v>
      </c>
      <c r="I6690" s="75">
        <v>0.378</v>
      </c>
      <c r="J6690" s="75">
        <v>-0.60199999999999998</v>
      </c>
      <c r="K6690" s="75">
        <v>0.33500000000000002</v>
      </c>
      <c r="L6690" s="75">
        <v>-0.114</v>
      </c>
      <c r="M6690" s="75">
        <v>-0.39100000000000001</v>
      </c>
    </row>
    <row r="6691" spans="2:13" x14ac:dyDescent="0.3">
      <c r="B6691" s="75">
        <v>588</v>
      </c>
      <c r="C6691" s="75">
        <v>5</v>
      </c>
      <c r="D6691" s="75">
        <v>-2.968</v>
      </c>
      <c r="E6691" s="75">
        <v>2.149</v>
      </c>
      <c r="F6691" s="75">
        <v>0.13</v>
      </c>
      <c r="G6691" s="75">
        <v>0.67600000000000005</v>
      </c>
      <c r="H6691" s="75">
        <v>-0.79</v>
      </c>
      <c r="I6691" s="75">
        <v>0.112</v>
      </c>
      <c r="J6691" s="75">
        <v>-0.50700000000000001</v>
      </c>
      <c r="K6691" s="75">
        <v>0.76200000000000001</v>
      </c>
      <c r="L6691" s="75">
        <v>0.625</v>
      </c>
      <c r="M6691" s="75">
        <v>-0.27200000000000002</v>
      </c>
    </row>
    <row r="6692" spans="2:13" x14ac:dyDescent="0.3">
      <c r="B6692" s="75">
        <v>589</v>
      </c>
      <c r="C6692" s="75">
        <v>6</v>
      </c>
      <c r="D6692" s="75">
        <v>-2.7839999999999998</v>
      </c>
      <c r="E6692" s="75">
        <v>1.43</v>
      </c>
      <c r="F6692" s="75">
        <v>0.14499999999999999</v>
      </c>
      <c r="G6692" s="75">
        <v>0.309</v>
      </c>
      <c r="H6692" s="75">
        <v>-0.93100000000000005</v>
      </c>
      <c r="I6692" s="75">
        <v>1.3420000000000001</v>
      </c>
      <c r="J6692" s="75">
        <v>1.7000000000000001E-2</v>
      </c>
      <c r="K6692" s="75">
        <v>0.58899999999999997</v>
      </c>
      <c r="L6692" s="75">
        <v>-4.3999999999999997E-2</v>
      </c>
      <c r="M6692" s="75">
        <v>-0.27300000000000002</v>
      </c>
    </row>
    <row r="6693" spans="2:13" x14ac:dyDescent="0.3">
      <c r="B6693" s="75">
        <v>590</v>
      </c>
      <c r="C6693" s="75">
        <v>7</v>
      </c>
      <c r="D6693" s="75">
        <v>-3.073</v>
      </c>
      <c r="E6693" s="75">
        <v>1.532</v>
      </c>
      <c r="F6693" s="75">
        <v>0.94899999999999995</v>
      </c>
      <c r="G6693" s="75">
        <v>1.5409999999999999</v>
      </c>
      <c r="H6693" s="75">
        <v>-1.0580000000000001</v>
      </c>
      <c r="I6693" s="75">
        <v>0.27200000000000002</v>
      </c>
      <c r="J6693" s="75">
        <v>-0.96099999999999997</v>
      </c>
      <c r="K6693" s="75">
        <v>0.44900000000000001</v>
      </c>
      <c r="L6693" s="75">
        <v>0.61899999999999999</v>
      </c>
      <c r="M6693" s="75">
        <v>0.96899999999999997</v>
      </c>
    </row>
    <row r="6694" spans="2:13" x14ac:dyDescent="0.3">
      <c r="B6694" s="75">
        <v>591</v>
      </c>
      <c r="C6694" s="75">
        <v>8</v>
      </c>
      <c r="D6694" s="75">
        <v>-3.9580000000000002</v>
      </c>
      <c r="E6694" s="75">
        <v>4.1319999999999997</v>
      </c>
      <c r="F6694" s="75">
        <v>-7.3999999999999996E-2</v>
      </c>
      <c r="G6694" s="75">
        <v>-0.19</v>
      </c>
      <c r="H6694" s="75">
        <v>-1.1839999999999999</v>
      </c>
      <c r="I6694" s="75">
        <v>-0.11</v>
      </c>
      <c r="J6694" s="75">
        <v>-0.67900000000000005</v>
      </c>
      <c r="K6694" s="75">
        <v>1.198</v>
      </c>
      <c r="L6694" s="75">
        <v>0.442</v>
      </c>
      <c r="M6694" s="75">
        <v>0.56299999999999994</v>
      </c>
    </row>
    <row r="6695" spans="2:13" x14ac:dyDescent="0.3">
      <c r="B6695" s="75">
        <v>592</v>
      </c>
      <c r="C6695" s="75">
        <v>9</v>
      </c>
      <c r="D6695" s="75">
        <v>-3.9470000000000001</v>
      </c>
      <c r="E6695" s="75">
        <v>2.1019999999999999</v>
      </c>
      <c r="F6695" s="75">
        <v>0.30499999999999999</v>
      </c>
      <c r="G6695" s="75">
        <v>0.46200000000000002</v>
      </c>
      <c r="H6695" s="75">
        <v>-0.76500000000000001</v>
      </c>
      <c r="I6695" s="75">
        <v>1.0369999999999999</v>
      </c>
      <c r="J6695" s="75">
        <v>-0.61799999999999999</v>
      </c>
      <c r="K6695" s="75">
        <v>0.74099999999999999</v>
      </c>
      <c r="L6695" s="75">
        <v>0.34499999999999997</v>
      </c>
      <c r="M6695" s="75">
        <v>0.26900000000000002</v>
      </c>
    </row>
    <row r="6696" spans="2:13" x14ac:dyDescent="0.3">
      <c r="B6696" s="75">
        <v>593</v>
      </c>
      <c r="C6696" s="75">
        <v>10</v>
      </c>
      <c r="D6696" s="75">
        <v>-4.7560000000000002</v>
      </c>
      <c r="E6696" s="75">
        <v>0.96499999999999997</v>
      </c>
      <c r="F6696" s="75">
        <v>0.95899999999999996</v>
      </c>
      <c r="G6696" s="75">
        <v>2.2869999999999999</v>
      </c>
      <c r="H6696" s="75">
        <v>-0.52700000000000002</v>
      </c>
      <c r="I6696" s="75">
        <v>0.45400000000000001</v>
      </c>
      <c r="J6696" s="75">
        <v>-0.41</v>
      </c>
      <c r="K6696" s="75">
        <v>-0.36199999999999999</v>
      </c>
      <c r="L6696" s="75">
        <v>-0.86199999999999999</v>
      </c>
      <c r="M6696" s="75">
        <v>1.0880000000000001</v>
      </c>
    </row>
    <row r="6697" spans="2:13" x14ac:dyDescent="0.3">
      <c r="B6697" s="75">
        <v>594</v>
      </c>
      <c r="C6697" s="75">
        <v>11</v>
      </c>
      <c r="D6697" s="75">
        <v>-3.3660000000000001</v>
      </c>
      <c r="E6697" s="75">
        <v>1.952</v>
      </c>
      <c r="F6697" s="75">
        <v>-0.89800000000000002</v>
      </c>
      <c r="G6697" s="75">
        <v>0.25800000000000001</v>
      </c>
      <c r="H6697" s="75">
        <v>0.28199999999999997</v>
      </c>
      <c r="I6697" s="75">
        <v>0.83499999999999996</v>
      </c>
      <c r="J6697" s="75">
        <v>0.28999999999999998</v>
      </c>
      <c r="K6697" s="75">
        <v>0.68100000000000005</v>
      </c>
      <c r="L6697" s="75">
        <v>0.43099999999999999</v>
      </c>
      <c r="M6697" s="75">
        <v>-0.46100000000000002</v>
      </c>
    </row>
    <row r="6698" spans="2:13" x14ac:dyDescent="0.3">
      <c r="B6698" s="75">
        <v>595</v>
      </c>
      <c r="C6698" s="75">
        <v>1</v>
      </c>
      <c r="D6698" s="75">
        <v>-3.137</v>
      </c>
      <c r="E6698" s="75">
        <v>7.6999999999999999E-2</v>
      </c>
      <c r="F6698" s="75">
        <v>-1.157</v>
      </c>
      <c r="G6698" s="75">
        <v>1.589</v>
      </c>
      <c r="H6698" s="75">
        <v>0.20399999999999999</v>
      </c>
      <c r="I6698" s="75">
        <v>1.8979999999999999</v>
      </c>
      <c r="J6698" s="75">
        <v>0.17</v>
      </c>
      <c r="K6698" s="75">
        <v>0.67600000000000005</v>
      </c>
      <c r="L6698" s="75">
        <v>-1.0329999999999999</v>
      </c>
      <c r="M6698" s="75">
        <v>-0.63500000000000001</v>
      </c>
    </row>
    <row r="6699" spans="2:13" x14ac:dyDescent="0.3">
      <c r="B6699" s="75">
        <v>596</v>
      </c>
      <c r="C6699" s="75">
        <v>2</v>
      </c>
      <c r="D6699" s="75">
        <v>-3.262</v>
      </c>
      <c r="E6699" s="75">
        <v>0.95599999999999996</v>
      </c>
      <c r="F6699" s="75">
        <v>-0.79100000000000004</v>
      </c>
      <c r="G6699" s="75">
        <v>1.528</v>
      </c>
      <c r="H6699" s="75">
        <v>-2.1000000000000001E-2</v>
      </c>
      <c r="I6699" s="75">
        <v>0.97699999999999998</v>
      </c>
      <c r="J6699" s="75">
        <v>-0.121</v>
      </c>
      <c r="K6699" s="75">
        <v>0.499</v>
      </c>
      <c r="L6699" s="75">
        <v>-0.99</v>
      </c>
      <c r="M6699" s="75">
        <v>-0.621</v>
      </c>
    </row>
    <row r="6700" spans="2:13" x14ac:dyDescent="0.3">
      <c r="B6700" s="75">
        <v>597</v>
      </c>
      <c r="C6700" s="75">
        <v>3</v>
      </c>
      <c r="D6700" s="75">
        <v>-2.0449999999999999</v>
      </c>
      <c r="E6700" s="75">
        <v>0.81899999999999995</v>
      </c>
      <c r="F6700" s="75">
        <v>-1.46</v>
      </c>
      <c r="G6700" s="75">
        <v>0.65200000000000002</v>
      </c>
      <c r="H6700" s="75">
        <v>-0.70099999999999996</v>
      </c>
      <c r="I6700" s="75">
        <v>0.35199999999999998</v>
      </c>
      <c r="J6700" s="75">
        <v>-8.6999999999999994E-2</v>
      </c>
      <c r="K6700" s="75">
        <v>0.79300000000000004</v>
      </c>
      <c r="L6700" s="75">
        <v>-0.56699999999999995</v>
      </c>
      <c r="M6700" s="75">
        <v>-1.2999999999999999E-2</v>
      </c>
    </row>
    <row r="6701" spans="2:13" x14ac:dyDescent="0.3">
      <c r="B6701" s="75">
        <v>598</v>
      </c>
      <c r="C6701" s="75">
        <v>4</v>
      </c>
      <c r="D6701" s="75">
        <v>-1.9930000000000001</v>
      </c>
      <c r="E6701" s="75">
        <v>1.7250000000000001</v>
      </c>
      <c r="F6701" s="75">
        <v>-1.1299999999999999</v>
      </c>
      <c r="G6701" s="75">
        <v>0.55600000000000005</v>
      </c>
      <c r="H6701" s="75">
        <v>-1.2230000000000001</v>
      </c>
      <c r="I6701" s="75">
        <v>0.48499999999999999</v>
      </c>
      <c r="J6701" s="75">
        <v>0.21099999999999999</v>
      </c>
      <c r="K6701" s="75">
        <v>-0.04</v>
      </c>
      <c r="L6701" s="75">
        <v>-0.29399999999999998</v>
      </c>
      <c r="M6701" s="75">
        <v>-0.54800000000000004</v>
      </c>
    </row>
    <row r="6702" spans="2:13" x14ac:dyDescent="0.3">
      <c r="B6702" s="75">
        <v>599</v>
      </c>
      <c r="C6702" s="75">
        <v>5</v>
      </c>
      <c r="D6702" s="75">
        <v>-2.7650000000000001</v>
      </c>
      <c r="E6702" s="75">
        <v>2.8170000000000002</v>
      </c>
      <c r="F6702" s="75">
        <v>-2.02</v>
      </c>
      <c r="G6702" s="75">
        <v>0.21299999999999999</v>
      </c>
      <c r="H6702" s="75">
        <v>-0.77200000000000002</v>
      </c>
      <c r="I6702" s="75">
        <v>0.85199999999999998</v>
      </c>
      <c r="J6702" s="75">
        <v>0.252</v>
      </c>
      <c r="K6702" s="75">
        <v>-0.193</v>
      </c>
      <c r="L6702" s="75">
        <v>-0.20200000000000001</v>
      </c>
      <c r="M6702" s="75">
        <v>-9.2999999999999999E-2</v>
      </c>
    </row>
    <row r="6703" spans="2:13" x14ac:dyDescent="0.3">
      <c r="B6703" s="75">
        <v>600</v>
      </c>
      <c r="C6703" s="75">
        <v>6</v>
      </c>
      <c r="D6703" s="75">
        <v>-2.5499999999999998</v>
      </c>
      <c r="E6703" s="75">
        <v>2.391</v>
      </c>
      <c r="F6703" s="75">
        <v>-1.137</v>
      </c>
      <c r="G6703" s="75">
        <v>0.09</v>
      </c>
      <c r="H6703" s="75">
        <v>-0.94799999999999995</v>
      </c>
      <c r="I6703" s="75">
        <v>0.217</v>
      </c>
      <c r="J6703" s="75">
        <v>5.0999999999999997E-2</v>
      </c>
      <c r="K6703" s="75">
        <v>0.72299999999999998</v>
      </c>
      <c r="L6703" s="75">
        <v>-0.55800000000000005</v>
      </c>
      <c r="M6703" s="75">
        <v>-0.20399999999999999</v>
      </c>
    </row>
    <row r="6704" spans="2:13" x14ac:dyDescent="0.3">
      <c r="B6704" s="75">
        <v>601</v>
      </c>
      <c r="C6704" s="75">
        <v>7</v>
      </c>
      <c r="D6704" s="75">
        <v>-3.2970000000000002</v>
      </c>
      <c r="E6704" s="75">
        <v>2.88</v>
      </c>
      <c r="F6704" s="75">
        <v>-0.85899999999999999</v>
      </c>
      <c r="G6704" s="75">
        <v>-0.30099999999999999</v>
      </c>
      <c r="H6704" s="75">
        <v>-1.02</v>
      </c>
      <c r="I6704" s="75">
        <v>0.79800000000000004</v>
      </c>
      <c r="J6704" s="75">
        <v>0.28799999999999998</v>
      </c>
      <c r="K6704" s="75">
        <v>0.85499999999999998</v>
      </c>
      <c r="L6704" s="75">
        <v>-0.52800000000000002</v>
      </c>
      <c r="M6704" s="75">
        <v>-0.66200000000000003</v>
      </c>
    </row>
    <row r="6705" spans="2:13" x14ac:dyDescent="0.3">
      <c r="B6705" s="75">
        <v>602</v>
      </c>
      <c r="C6705" s="75">
        <v>8</v>
      </c>
      <c r="D6705" s="75">
        <v>-4.0469999999999997</v>
      </c>
      <c r="E6705" s="75">
        <v>3.899</v>
      </c>
      <c r="F6705" s="75">
        <v>-0.42299999999999999</v>
      </c>
      <c r="G6705" s="75">
        <v>0.14699999999999999</v>
      </c>
      <c r="H6705" s="75">
        <v>-1.2729999999999999</v>
      </c>
      <c r="I6705" s="75">
        <v>0.20300000000000001</v>
      </c>
      <c r="J6705" s="75">
        <v>0.317</v>
      </c>
      <c r="K6705" s="75">
        <v>0.53100000000000003</v>
      </c>
      <c r="L6705" s="75">
        <v>0.58399999999999996</v>
      </c>
      <c r="M6705" s="75">
        <v>-0.11</v>
      </c>
    </row>
    <row r="6706" spans="2:13" x14ac:dyDescent="0.3">
      <c r="B6706" s="75">
        <v>603</v>
      </c>
      <c r="C6706" s="75">
        <v>9</v>
      </c>
      <c r="D6706" s="75">
        <v>-4.101</v>
      </c>
      <c r="E6706" s="75">
        <v>2.84</v>
      </c>
      <c r="F6706" s="75">
        <v>-0.80200000000000005</v>
      </c>
      <c r="G6706" s="75">
        <v>6.2E-2</v>
      </c>
      <c r="H6706" s="75">
        <v>-0.73299999999999998</v>
      </c>
      <c r="I6706" s="75">
        <v>1.304</v>
      </c>
      <c r="J6706" s="75">
        <v>-0.14499999999999999</v>
      </c>
      <c r="K6706" s="75">
        <v>0.443</v>
      </c>
      <c r="L6706" s="75">
        <v>4.9000000000000002E-2</v>
      </c>
      <c r="M6706" s="75">
        <v>-0.61099999999999999</v>
      </c>
    </row>
    <row r="6707" spans="2:13" x14ac:dyDescent="0.3">
      <c r="B6707" s="75">
        <v>604</v>
      </c>
      <c r="C6707" s="75">
        <v>10</v>
      </c>
      <c r="D6707" s="75">
        <v>-4.6929999999999996</v>
      </c>
      <c r="E6707" s="75">
        <v>3.1459999999999999</v>
      </c>
      <c r="F6707" s="75">
        <v>-0.13600000000000001</v>
      </c>
      <c r="G6707" s="75">
        <v>0.58699999999999997</v>
      </c>
      <c r="H6707" s="75">
        <v>-0.73099999999999998</v>
      </c>
      <c r="I6707" s="75">
        <v>1.0549999999999999</v>
      </c>
      <c r="J6707" s="75">
        <v>-0.104</v>
      </c>
      <c r="K6707" s="75">
        <v>-2.1000000000000001E-2</v>
      </c>
      <c r="L6707" s="75">
        <v>0.63700000000000001</v>
      </c>
      <c r="M6707" s="75">
        <v>-0.192</v>
      </c>
    </row>
    <row r="6708" spans="2:13" x14ac:dyDescent="0.3">
      <c r="B6708" s="75">
        <v>605</v>
      </c>
      <c r="C6708" s="75">
        <v>11</v>
      </c>
      <c r="D6708" s="75">
        <v>-3.73</v>
      </c>
      <c r="E6708" s="75">
        <v>1.8720000000000001</v>
      </c>
      <c r="F6708" s="75">
        <v>-0.80100000000000005</v>
      </c>
      <c r="G6708" s="75">
        <v>0.55500000000000005</v>
      </c>
      <c r="H6708" s="75">
        <v>-0.42699999999999999</v>
      </c>
      <c r="I6708" s="75">
        <v>0.79100000000000004</v>
      </c>
      <c r="J6708" s="75">
        <v>0.19600000000000001</v>
      </c>
      <c r="K6708" s="75">
        <v>0.65</v>
      </c>
      <c r="L6708" s="75">
        <v>-0.74399999999999999</v>
      </c>
      <c r="M6708" s="75">
        <v>-0.372</v>
      </c>
    </row>
    <row r="6709" spans="2:13" x14ac:dyDescent="0.3">
      <c r="B6709" s="75">
        <v>606</v>
      </c>
      <c r="C6709" s="75">
        <v>1</v>
      </c>
      <c r="D6709" s="75">
        <v>-3.0190000000000001</v>
      </c>
      <c r="E6709" s="75">
        <v>5.8000000000000003E-2</v>
      </c>
      <c r="F6709" s="75">
        <v>-1.2649999999999999</v>
      </c>
      <c r="G6709" s="75">
        <v>1.4970000000000001</v>
      </c>
      <c r="H6709" s="75">
        <v>0.17100000000000001</v>
      </c>
      <c r="I6709" s="75">
        <v>1.9970000000000001</v>
      </c>
      <c r="J6709" s="75">
        <v>0.17799999999999999</v>
      </c>
      <c r="K6709" s="75">
        <v>0.84699999999999998</v>
      </c>
      <c r="L6709" s="75">
        <v>-1.1599999999999999</v>
      </c>
      <c r="M6709" s="75">
        <v>-0.54800000000000004</v>
      </c>
    </row>
    <row r="6710" spans="2:13" x14ac:dyDescent="0.3">
      <c r="B6710" s="75">
        <v>607</v>
      </c>
      <c r="C6710" s="75">
        <v>2</v>
      </c>
      <c r="D6710" s="75">
        <v>-3.339</v>
      </c>
      <c r="E6710" s="75">
        <v>1.004</v>
      </c>
      <c r="F6710" s="75">
        <v>-0.747</v>
      </c>
      <c r="G6710" s="75">
        <v>1.5049999999999999</v>
      </c>
      <c r="H6710" s="75">
        <v>-6.8000000000000005E-2</v>
      </c>
      <c r="I6710" s="75">
        <v>1.0069999999999999</v>
      </c>
      <c r="J6710" s="75">
        <v>-1.7000000000000001E-2</v>
      </c>
      <c r="K6710" s="75">
        <v>0.377</v>
      </c>
      <c r="L6710" s="75">
        <v>-0.77500000000000002</v>
      </c>
      <c r="M6710" s="75">
        <v>-0.89900000000000002</v>
      </c>
    </row>
    <row r="6711" spans="2:13" x14ac:dyDescent="0.3">
      <c r="B6711" s="75">
        <v>608</v>
      </c>
      <c r="C6711" s="75">
        <v>3</v>
      </c>
      <c r="D6711" s="75">
        <v>-2.008</v>
      </c>
      <c r="E6711" s="75">
        <v>0.78500000000000003</v>
      </c>
      <c r="F6711" s="75">
        <v>-1.4890000000000001</v>
      </c>
      <c r="G6711" s="75">
        <v>0.65400000000000003</v>
      </c>
      <c r="H6711" s="75">
        <v>-0.68500000000000005</v>
      </c>
      <c r="I6711" s="75">
        <v>0.313</v>
      </c>
      <c r="J6711" s="75">
        <v>-8.5000000000000006E-2</v>
      </c>
      <c r="K6711" s="75">
        <v>0.85599999999999998</v>
      </c>
      <c r="L6711" s="75">
        <v>-0.51600000000000001</v>
      </c>
      <c r="M6711" s="75">
        <v>-5.2999999999999999E-2</v>
      </c>
    </row>
    <row r="6712" spans="2:13" x14ac:dyDescent="0.3">
      <c r="B6712" s="75">
        <v>609</v>
      </c>
      <c r="C6712" s="75">
        <v>4</v>
      </c>
      <c r="D6712" s="75">
        <v>-1.9510000000000001</v>
      </c>
      <c r="E6712" s="75">
        <v>1.6839999999999999</v>
      </c>
      <c r="F6712" s="75">
        <v>-1.0389999999999999</v>
      </c>
      <c r="G6712" s="75">
        <v>0.58599999999999997</v>
      </c>
      <c r="H6712" s="75">
        <v>-1.1659999999999999</v>
      </c>
      <c r="I6712" s="75">
        <v>0.34499999999999997</v>
      </c>
      <c r="J6712" s="75">
        <v>0.33</v>
      </c>
      <c r="K6712" s="75">
        <v>-0.108</v>
      </c>
      <c r="L6712" s="75">
        <v>-0.19800000000000001</v>
      </c>
      <c r="M6712" s="75">
        <v>-0.60899999999999999</v>
      </c>
    </row>
    <row r="6713" spans="2:13" x14ac:dyDescent="0.3">
      <c r="B6713" s="75">
        <v>610</v>
      </c>
      <c r="C6713" s="75">
        <v>5</v>
      </c>
      <c r="D6713" s="75">
        <v>-2.7850000000000001</v>
      </c>
      <c r="E6713" s="75">
        <v>2.7919999999999998</v>
      </c>
      <c r="F6713" s="75">
        <v>-1.9239999999999999</v>
      </c>
      <c r="G6713" s="75">
        <v>0.22500000000000001</v>
      </c>
      <c r="H6713" s="75">
        <v>-0.98499999999999999</v>
      </c>
      <c r="I6713" s="75">
        <v>1.0760000000000001</v>
      </c>
      <c r="J6713" s="75">
        <v>7.0000000000000007E-2</v>
      </c>
      <c r="K6713" s="75">
        <v>-7.0999999999999994E-2</v>
      </c>
      <c r="L6713" s="75">
        <v>-0.25700000000000001</v>
      </c>
      <c r="M6713" s="75">
        <v>-0.13500000000000001</v>
      </c>
    </row>
    <row r="6714" spans="2:13" x14ac:dyDescent="0.3">
      <c r="B6714" s="75">
        <v>611</v>
      </c>
      <c r="C6714" s="75">
        <v>6</v>
      </c>
      <c r="D6714" s="75">
        <v>-2.5379999999999998</v>
      </c>
      <c r="E6714" s="75">
        <v>2.351</v>
      </c>
      <c r="F6714" s="75">
        <v>-1.0289999999999999</v>
      </c>
      <c r="G6714" s="75">
        <v>0.14599999999999999</v>
      </c>
      <c r="H6714" s="75">
        <v>-0.92200000000000004</v>
      </c>
      <c r="I6714" s="75">
        <v>0.20100000000000001</v>
      </c>
      <c r="J6714" s="75">
        <v>-5.8000000000000003E-2</v>
      </c>
      <c r="K6714" s="75">
        <v>0.83499999999999996</v>
      </c>
      <c r="L6714" s="75">
        <v>-0.71199999999999997</v>
      </c>
      <c r="M6714" s="75">
        <v>-7.3999999999999996E-2</v>
      </c>
    </row>
    <row r="6715" spans="2:13" x14ac:dyDescent="0.3">
      <c r="B6715" s="75">
        <v>612</v>
      </c>
      <c r="C6715" s="75">
        <v>7</v>
      </c>
      <c r="D6715" s="75">
        <v>-3.2309999999999999</v>
      </c>
      <c r="E6715" s="75">
        <v>3.0030000000000001</v>
      </c>
      <c r="F6715" s="75">
        <v>-1.161</v>
      </c>
      <c r="G6715" s="75">
        <v>-0.315</v>
      </c>
      <c r="H6715" s="75">
        <v>-0.81599999999999995</v>
      </c>
      <c r="I6715" s="75">
        <v>0.87</v>
      </c>
      <c r="J6715" s="75">
        <v>0.311</v>
      </c>
      <c r="K6715" s="75">
        <v>0.67700000000000005</v>
      </c>
      <c r="L6715" s="75">
        <v>-0.56499999999999995</v>
      </c>
      <c r="M6715" s="75">
        <v>-0.7</v>
      </c>
    </row>
    <row r="6716" spans="2:13" x14ac:dyDescent="0.3">
      <c r="B6716" s="75">
        <v>613</v>
      </c>
      <c r="C6716" s="75">
        <v>8</v>
      </c>
      <c r="D6716" s="75">
        <v>-4.0330000000000004</v>
      </c>
      <c r="E6716" s="75">
        <v>4.0709999999999997</v>
      </c>
      <c r="F6716" s="75">
        <v>-0.58599999999999997</v>
      </c>
      <c r="G6716" s="75">
        <v>0.127</v>
      </c>
      <c r="H6716" s="75">
        <v>-1.4470000000000001</v>
      </c>
      <c r="I6716" s="75">
        <v>0.62</v>
      </c>
      <c r="J6716" s="75">
        <v>0.19700000000000001</v>
      </c>
      <c r="K6716" s="75">
        <v>0.71099999999999997</v>
      </c>
      <c r="L6716" s="75">
        <v>0.48</v>
      </c>
      <c r="M6716" s="75">
        <v>-0.30599999999999999</v>
      </c>
    </row>
    <row r="6717" spans="2:13" x14ac:dyDescent="0.3">
      <c r="B6717" s="75">
        <v>614</v>
      </c>
      <c r="C6717" s="75">
        <v>9</v>
      </c>
      <c r="D6717" s="75">
        <v>-4.13</v>
      </c>
      <c r="E6717" s="75">
        <v>3.105</v>
      </c>
      <c r="F6717" s="75">
        <v>-1.141</v>
      </c>
      <c r="G6717" s="75">
        <v>0.183</v>
      </c>
      <c r="H6717" s="75">
        <v>-0.498</v>
      </c>
      <c r="I6717" s="75">
        <v>1.3240000000000001</v>
      </c>
      <c r="J6717" s="75">
        <v>-0.39900000000000002</v>
      </c>
      <c r="K6717" s="75">
        <v>0.67500000000000004</v>
      </c>
      <c r="L6717" s="75">
        <v>-0.33900000000000002</v>
      </c>
      <c r="M6717" s="75">
        <v>-0.69399999999999995</v>
      </c>
    </row>
    <row r="6718" spans="2:13" x14ac:dyDescent="0.3">
      <c r="B6718" s="75">
        <v>615</v>
      </c>
      <c r="C6718" s="75">
        <v>10</v>
      </c>
      <c r="D6718" s="75">
        <v>-4.718</v>
      </c>
      <c r="E6718" s="75">
        <v>3.2810000000000001</v>
      </c>
      <c r="F6718" s="75">
        <v>-0.20300000000000001</v>
      </c>
      <c r="G6718" s="75">
        <v>0.65100000000000002</v>
      </c>
      <c r="H6718" s="75">
        <v>-0.88300000000000001</v>
      </c>
      <c r="I6718" s="75">
        <v>1.413</v>
      </c>
      <c r="J6718" s="75">
        <v>-0.66300000000000003</v>
      </c>
      <c r="K6718" s="75">
        <v>0.58299999999999996</v>
      </c>
      <c r="L6718" s="75">
        <v>0.23699999999999999</v>
      </c>
      <c r="M6718" s="75">
        <v>-0.307</v>
      </c>
    </row>
    <row r="6719" spans="2:13" x14ac:dyDescent="0.3">
      <c r="B6719" s="75">
        <v>616</v>
      </c>
      <c r="C6719" s="75">
        <v>11</v>
      </c>
      <c r="D6719" s="75">
        <v>-3.7</v>
      </c>
      <c r="E6719" s="75">
        <v>1.841</v>
      </c>
      <c r="F6719" s="75">
        <v>-0.67500000000000004</v>
      </c>
      <c r="G6719" s="75">
        <v>0.441</v>
      </c>
      <c r="H6719" s="75">
        <v>-0.38300000000000001</v>
      </c>
      <c r="I6719" s="75">
        <v>0.89</v>
      </c>
      <c r="J6719" s="75">
        <v>0.17599999999999999</v>
      </c>
      <c r="K6719" s="75">
        <v>0.59399999999999997</v>
      </c>
      <c r="L6719" s="75">
        <v>-0.67700000000000005</v>
      </c>
      <c r="M6719" s="75">
        <v>-0.40799999999999997</v>
      </c>
    </row>
    <row r="6720" spans="2:13" x14ac:dyDescent="0.3">
      <c r="B6720" s="75">
        <v>617</v>
      </c>
      <c r="C6720" s="75">
        <v>1</v>
      </c>
      <c r="D6720" s="75">
        <v>-2.9729999999999999</v>
      </c>
      <c r="E6720" s="75">
        <v>3.5999999999999997E-2</v>
      </c>
      <c r="F6720" s="75">
        <v>-1.2729999999999999</v>
      </c>
      <c r="G6720" s="75">
        <v>1.5189999999999999</v>
      </c>
      <c r="H6720" s="75">
        <v>0.19500000000000001</v>
      </c>
      <c r="I6720" s="75">
        <v>1.98</v>
      </c>
      <c r="J6720" s="75">
        <v>0.13100000000000001</v>
      </c>
      <c r="K6720" s="75">
        <v>0.83199999999999996</v>
      </c>
      <c r="L6720" s="75">
        <v>-1.157</v>
      </c>
      <c r="M6720" s="75">
        <v>-0.54700000000000004</v>
      </c>
    </row>
    <row r="6721" spans="2:13" x14ac:dyDescent="0.3">
      <c r="B6721" s="75">
        <v>618</v>
      </c>
      <c r="C6721" s="75">
        <v>2</v>
      </c>
      <c r="D6721" s="75">
        <v>-3.4849999999999999</v>
      </c>
      <c r="E6721" s="75">
        <v>1.0920000000000001</v>
      </c>
      <c r="F6721" s="75">
        <v>-0.67400000000000004</v>
      </c>
      <c r="G6721" s="75">
        <v>1.395</v>
      </c>
      <c r="H6721" s="75">
        <v>-2.7E-2</v>
      </c>
      <c r="I6721" s="75">
        <v>1.0389999999999999</v>
      </c>
      <c r="J6721" s="75">
        <v>-4.7E-2</v>
      </c>
      <c r="K6721" s="75">
        <v>0.38400000000000001</v>
      </c>
      <c r="L6721" s="75">
        <v>-0.76100000000000001</v>
      </c>
      <c r="M6721" s="75">
        <v>-0.93400000000000005</v>
      </c>
    </row>
    <row r="6722" spans="2:13" x14ac:dyDescent="0.3">
      <c r="B6722" s="75">
        <v>619</v>
      </c>
      <c r="C6722" s="75">
        <v>3</v>
      </c>
      <c r="D6722" s="75">
        <v>-1.929</v>
      </c>
      <c r="E6722" s="75">
        <v>0.77700000000000002</v>
      </c>
      <c r="F6722" s="75">
        <v>-1.415</v>
      </c>
      <c r="G6722" s="75">
        <v>0.59799999999999998</v>
      </c>
      <c r="H6722" s="75">
        <v>-0.57899999999999996</v>
      </c>
      <c r="I6722" s="75">
        <v>0.215</v>
      </c>
      <c r="J6722" s="75">
        <v>-6.0999999999999999E-2</v>
      </c>
      <c r="K6722" s="75">
        <v>0.73299999999999998</v>
      </c>
      <c r="L6722" s="75">
        <v>-0.33300000000000002</v>
      </c>
      <c r="M6722" s="75">
        <v>-0.23499999999999999</v>
      </c>
    </row>
    <row r="6723" spans="2:13" x14ac:dyDescent="0.3">
      <c r="B6723" s="75">
        <v>620</v>
      </c>
      <c r="C6723" s="75">
        <v>4</v>
      </c>
      <c r="D6723" s="75">
        <v>-1.9279999999999999</v>
      </c>
      <c r="E6723" s="75">
        <v>1.5780000000000001</v>
      </c>
      <c r="F6723" s="75">
        <v>-0.997</v>
      </c>
      <c r="G6723" s="75">
        <v>0.67200000000000004</v>
      </c>
      <c r="H6723" s="75">
        <v>-1.2869999999999999</v>
      </c>
      <c r="I6723" s="75">
        <v>0.38100000000000001</v>
      </c>
      <c r="J6723" s="75">
        <v>0.249</v>
      </c>
      <c r="K6723" s="75">
        <v>6.0000000000000001E-3</v>
      </c>
      <c r="L6723" s="75">
        <v>-0.16700000000000001</v>
      </c>
      <c r="M6723" s="75">
        <v>-0.63700000000000001</v>
      </c>
    </row>
    <row r="6724" spans="2:13" x14ac:dyDescent="0.3">
      <c r="B6724" s="75">
        <v>621</v>
      </c>
      <c r="C6724" s="75">
        <v>5</v>
      </c>
      <c r="D6724" s="75">
        <v>-2.823</v>
      </c>
      <c r="E6724" s="75">
        <v>2.7429999999999999</v>
      </c>
      <c r="F6724" s="75">
        <v>-2.012</v>
      </c>
      <c r="G6724" s="75">
        <v>0.23400000000000001</v>
      </c>
      <c r="H6724" s="75">
        <v>-0.91900000000000004</v>
      </c>
      <c r="I6724" s="75">
        <v>1.103</v>
      </c>
      <c r="J6724" s="75">
        <v>9.0999999999999998E-2</v>
      </c>
      <c r="K6724" s="75">
        <v>-0.17699999999999999</v>
      </c>
      <c r="L6724" s="75">
        <v>-0.14299999999999999</v>
      </c>
      <c r="M6724" s="75">
        <v>-0.09</v>
      </c>
    </row>
    <row r="6725" spans="2:13" x14ac:dyDescent="0.3">
      <c r="B6725" s="75">
        <v>622</v>
      </c>
      <c r="C6725" s="75">
        <v>6</v>
      </c>
      <c r="D6725" s="75">
        <v>-2.5209999999999999</v>
      </c>
      <c r="E6725" s="75">
        <v>2.2829999999999999</v>
      </c>
      <c r="F6725" s="75">
        <v>-0.95399999999999996</v>
      </c>
      <c r="G6725" s="75">
        <v>0.23200000000000001</v>
      </c>
      <c r="H6725" s="75">
        <v>-0.91800000000000004</v>
      </c>
      <c r="I6725" s="75">
        <v>0.253</v>
      </c>
      <c r="J6725" s="75">
        <v>-9.4E-2</v>
      </c>
      <c r="K6725" s="75">
        <v>0.83299999999999996</v>
      </c>
      <c r="L6725" s="75">
        <v>-0.70399999999999996</v>
      </c>
      <c r="M6725" s="75">
        <v>-9.1999999999999998E-2</v>
      </c>
    </row>
    <row r="6726" spans="2:13" x14ac:dyDescent="0.3">
      <c r="B6726" s="75">
        <v>623</v>
      </c>
      <c r="C6726" s="75">
        <v>7</v>
      </c>
      <c r="D6726" s="75">
        <v>-3.173</v>
      </c>
      <c r="E6726" s="75">
        <v>3.1659999999999999</v>
      </c>
      <c r="F6726" s="75">
        <v>-1.5009999999999999</v>
      </c>
      <c r="G6726" s="75">
        <v>-0.37</v>
      </c>
      <c r="H6726" s="75">
        <v>-0.437</v>
      </c>
      <c r="I6726" s="75">
        <v>0.97399999999999998</v>
      </c>
      <c r="J6726" s="75">
        <v>0.17899999999999999</v>
      </c>
      <c r="K6726" s="75">
        <v>0.55600000000000005</v>
      </c>
      <c r="L6726" s="75">
        <v>-0.79400000000000004</v>
      </c>
      <c r="M6726" s="75">
        <v>-0.54900000000000004</v>
      </c>
    </row>
    <row r="6727" spans="2:13" x14ac:dyDescent="0.3">
      <c r="B6727" s="75">
        <v>624</v>
      </c>
      <c r="C6727" s="75">
        <v>8</v>
      </c>
      <c r="D6727" s="75">
        <v>-4.0490000000000004</v>
      </c>
      <c r="E6727" s="75">
        <v>4.0389999999999997</v>
      </c>
      <c r="F6727" s="75">
        <v>-0.55800000000000005</v>
      </c>
      <c r="G6727" s="75">
        <v>6.4000000000000001E-2</v>
      </c>
      <c r="H6727" s="75">
        <v>-1.6759999999999999</v>
      </c>
      <c r="I6727" s="75">
        <v>1.024</v>
      </c>
      <c r="J6727" s="75">
        <v>4.7E-2</v>
      </c>
      <c r="K6727" s="75">
        <v>1.024</v>
      </c>
      <c r="L6727" s="75">
        <v>-9.0999999999999998E-2</v>
      </c>
      <c r="M6727" s="75">
        <v>-0.28299999999999997</v>
      </c>
    </row>
    <row r="6728" spans="2:13" x14ac:dyDescent="0.3">
      <c r="B6728" s="75">
        <v>625</v>
      </c>
      <c r="C6728" s="75">
        <v>9</v>
      </c>
      <c r="D6728" s="75">
        <v>-4.13</v>
      </c>
      <c r="E6728" s="75">
        <v>3.2909999999999999</v>
      </c>
      <c r="F6728" s="75">
        <v>-1.4239999999999999</v>
      </c>
      <c r="G6728" s="75">
        <v>0.35899999999999999</v>
      </c>
      <c r="H6728" s="75">
        <v>-0.27300000000000002</v>
      </c>
      <c r="I6728" s="75">
        <v>1.2969999999999999</v>
      </c>
      <c r="J6728" s="75">
        <v>-0.45400000000000001</v>
      </c>
      <c r="K6728" s="75">
        <v>0.62</v>
      </c>
      <c r="L6728" s="75">
        <v>-0.52700000000000002</v>
      </c>
      <c r="M6728" s="75">
        <v>-0.70899999999999996</v>
      </c>
    </row>
    <row r="6729" spans="2:13" x14ac:dyDescent="0.3">
      <c r="B6729" s="75">
        <v>626</v>
      </c>
      <c r="C6729" s="75">
        <v>10</v>
      </c>
      <c r="D6729" s="75">
        <v>-4.7530000000000001</v>
      </c>
      <c r="E6729" s="75">
        <v>3.4209999999999998</v>
      </c>
      <c r="F6729" s="75">
        <v>-0.189</v>
      </c>
      <c r="G6729" s="75">
        <v>0.65600000000000003</v>
      </c>
      <c r="H6729" s="75">
        <v>-0.98399999999999999</v>
      </c>
      <c r="I6729" s="75">
        <v>1.4430000000000001</v>
      </c>
      <c r="J6729" s="75">
        <v>-0.65200000000000002</v>
      </c>
      <c r="K6729" s="75">
        <v>0.54600000000000004</v>
      </c>
      <c r="L6729" s="75">
        <v>0.123</v>
      </c>
      <c r="M6729" s="75">
        <v>-0.32600000000000001</v>
      </c>
    </row>
    <row r="6730" spans="2:13" x14ac:dyDescent="0.3">
      <c r="B6730" s="75">
        <v>627</v>
      </c>
      <c r="C6730" s="75">
        <v>11</v>
      </c>
      <c r="D6730" s="75">
        <v>-3.7250000000000001</v>
      </c>
      <c r="E6730" s="75">
        <v>1.9039999999999999</v>
      </c>
      <c r="F6730" s="75">
        <v>-0.73699999999999999</v>
      </c>
      <c r="G6730" s="75">
        <v>0.433</v>
      </c>
      <c r="H6730" s="75">
        <v>-0.36899999999999999</v>
      </c>
      <c r="I6730" s="75">
        <v>1.0469999999999999</v>
      </c>
      <c r="J6730" s="75">
        <v>0.12</v>
      </c>
      <c r="K6730" s="75">
        <v>0.42499999999999999</v>
      </c>
      <c r="L6730" s="75">
        <v>-0.67800000000000005</v>
      </c>
      <c r="M6730" s="75">
        <v>-0.39100000000000001</v>
      </c>
    </row>
    <row r="6731" spans="2:13" x14ac:dyDescent="0.3">
      <c r="B6731" s="75">
        <v>628</v>
      </c>
      <c r="C6731" s="75">
        <v>1</v>
      </c>
      <c r="D6731" s="75">
        <v>-3</v>
      </c>
      <c r="E6731" s="75">
        <v>4.2000000000000003E-2</v>
      </c>
      <c r="F6731" s="75">
        <v>-1.238</v>
      </c>
      <c r="G6731" s="75">
        <v>1.5289999999999999</v>
      </c>
      <c r="H6731" s="75">
        <v>0.187</v>
      </c>
      <c r="I6731" s="75">
        <v>2.028</v>
      </c>
      <c r="J6731" s="75">
        <v>0.104</v>
      </c>
      <c r="K6731" s="75">
        <v>0.75900000000000001</v>
      </c>
      <c r="L6731" s="75">
        <v>-1.18</v>
      </c>
      <c r="M6731" s="75">
        <v>-0.63400000000000001</v>
      </c>
    </row>
    <row r="6732" spans="2:13" x14ac:dyDescent="0.3">
      <c r="B6732" s="75">
        <v>629</v>
      </c>
      <c r="C6732" s="75">
        <v>2</v>
      </c>
      <c r="D6732" s="75">
        <v>-3.5870000000000002</v>
      </c>
      <c r="E6732" s="75">
        <v>1.1930000000000001</v>
      </c>
      <c r="F6732" s="75">
        <v>-0.61699999999999999</v>
      </c>
      <c r="G6732" s="75">
        <v>1.34</v>
      </c>
      <c r="H6732" s="75">
        <v>-2.1999999999999999E-2</v>
      </c>
      <c r="I6732" s="75">
        <v>1.103</v>
      </c>
      <c r="J6732" s="75">
        <v>-7.1999999999999995E-2</v>
      </c>
      <c r="K6732" s="75">
        <v>0.36799999999999999</v>
      </c>
      <c r="L6732" s="75">
        <v>-0.85399999999999998</v>
      </c>
      <c r="M6732" s="75">
        <v>-0.76700000000000002</v>
      </c>
    </row>
    <row r="6733" spans="2:13" x14ac:dyDescent="0.3">
      <c r="B6733" s="75">
        <v>630</v>
      </c>
      <c r="C6733" s="75">
        <v>3</v>
      </c>
      <c r="D6733" s="75">
        <v>-1.895</v>
      </c>
      <c r="E6733" s="75">
        <v>0.755</v>
      </c>
      <c r="F6733" s="75">
        <v>-1.3879999999999999</v>
      </c>
      <c r="G6733" s="75">
        <v>0.63800000000000001</v>
      </c>
      <c r="H6733" s="75">
        <v>-0.61399999999999999</v>
      </c>
      <c r="I6733" s="75">
        <v>0.246</v>
      </c>
      <c r="J6733" s="75">
        <v>-3.3000000000000002E-2</v>
      </c>
      <c r="K6733" s="75">
        <v>0.69299999999999995</v>
      </c>
      <c r="L6733" s="75">
        <v>-0.27</v>
      </c>
      <c r="M6733" s="75">
        <v>-0.34599999999999997</v>
      </c>
    </row>
    <row r="6734" spans="2:13" x14ac:dyDescent="0.3">
      <c r="B6734" s="75">
        <v>631</v>
      </c>
      <c r="C6734" s="75">
        <v>4</v>
      </c>
      <c r="D6734" s="75">
        <v>-1.925</v>
      </c>
      <c r="E6734" s="75">
        <v>1.5169999999999999</v>
      </c>
      <c r="F6734" s="75">
        <v>-0.999</v>
      </c>
      <c r="G6734" s="75">
        <v>0.63400000000000001</v>
      </c>
      <c r="H6734" s="75">
        <v>-1.27</v>
      </c>
      <c r="I6734" s="75">
        <v>0.20699999999999999</v>
      </c>
      <c r="J6734" s="75">
        <v>0.38500000000000001</v>
      </c>
      <c r="K6734" s="75">
        <v>4.0000000000000001E-3</v>
      </c>
      <c r="L6734" s="75">
        <v>-0.14099999999999999</v>
      </c>
      <c r="M6734" s="75">
        <v>-0.624</v>
      </c>
    </row>
    <row r="6735" spans="2:13" x14ac:dyDescent="0.3">
      <c r="B6735" s="75">
        <v>632</v>
      </c>
      <c r="C6735" s="75">
        <v>5</v>
      </c>
      <c r="D6735" s="75">
        <v>-2.7970000000000002</v>
      </c>
      <c r="E6735" s="75">
        <v>2.706</v>
      </c>
      <c r="F6735" s="75">
        <v>-1.9359999999999999</v>
      </c>
      <c r="G6735" s="75">
        <v>0.14699999999999999</v>
      </c>
      <c r="H6735" s="75">
        <v>-0.92100000000000004</v>
      </c>
      <c r="I6735" s="75">
        <v>1.24</v>
      </c>
      <c r="J6735" s="75">
        <v>-8.2000000000000003E-2</v>
      </c>
      <c r="K6735" s="75">
        <v>-6.0000000000000001E-3</v>
      </c>
      <c r="L6735" s="75">
        <v>-0.214</v>
      </c>
      <c r="M6735" s="75">
        <v>-6.4000000000000001E-2</v>
      </c>
    </row>
    <row r="6736" spans="2:13" x14ac:dyDescent="0.3">
      <c r="B6736" s="75">
        <v>633</v>
      </c>
      <c r="C6736" s="75">
        <v>6</v>
      </c>
      <c r="D6736" s="75">
        <v>-2.5609999999999999</v>
      </c>
      <c r="E6736" s="75">
        <v>2.1909999999999998</v>
      </c>
      <c r="F6736" s="75">
        <v>-0.95499999999999996</v>
      </c>
      <c r="G6736" s="75">
        <v>0.214</v>
      </c>
      <c r="H6736" s="75">
        <v>-0.84099999999999997</v>
      </c>
      <c r="I6736" s="75">
        <v>0.38600000000000001</v>
      </c>
      <c r="J6736" s="75">
        <v>-8.3000000000000004E-2</v>
      </c>
      <c r="K6736" s="75">
        <v>0.74</v>
      </c>
      <c r="L6736" s="75">
        <v>-0.61199999999999999</v>
      </c>
      <c r="M6736" s="75">
        <v>-0.19600000000000001</v>
      </c>
    </row>
    <row r="6737" spans="2:13" x14ac:dyDescent="0.3">
      <c r="B6737" s="75">
        <v>634</v>
      </c>
      <c r="C6737" s="75">
        <v>7</v>
      </c>
      <c r="D6737" s="75">
        <v>-3.1520000000000001</v>
      </c>
      <c r="E6737" s="75">
        <v>3.1760000000000002</v>
      </c>
      <c r="F6737" s="75">
        <v>-1.573</v>
      </c>
      <c r="G6737" s="75">
        <v>-0.20399999999999999</v>
      </c>
      <c r="H6737" s="75">
        <v>-0.48499999999999999</v>
      </c>
      <c r="I6737" s="75">
        <v>0.72299999999999998</v>
      </c>
      <c r="J6737" s="75">
        <v>0.308</v>
      </c>
      <c r="K6737" s="75">
        <v>0.65200000000000002</v>
      </c>
      <c r="L6737" s="75">
        <v>-0.872</v>
      </c>
      <c r="M6737" s="75">
        <v>-0.58599999999999997</v>
      </c>
    </row>
    <row r="6738" spans="2:13" x14ac:dyDescent="0.3">
      <c r="B6738" s="75">
        <v>635</v>
      </c>
      <c r="C6738" s="75">
        <v>8</v>
      </c>
      <c r="D6738" s="75">
        <v>-4.0640000000000001</v>
      </c>
      <c r="E6738" s="75">
        <v>4.1059999999999999</v>
      </c>
      <c r="F6738" s="75">
        <v>-0.54500000000000004</v>
      </c>
      <c r="G6738" s="75">
        <v>0.03</v>
      </c>
      <c r="H6738" s="75">
        <v>-1.645</v>
      </c>
      <c r="I6738" s="75">
        <v>0.90400000000000003</v>
      </c>
      <c r="J6738" s="75">
        <v>0.10299999999999999</v>
      </c>
      <c r="K6738" s="75">
        <v>0.90700000000000003</v>
      </c>
      <c r="L6738" s="75">
        <v>0.05</v>
      </c>
      <c r="M6738" s="75">
        <v>-0.32200000000000001</v>
      </c>
    </row>
    <row r="6739" spans="2:13" x14ac:dyDescent="0.3">
      <c r="B6739" s="75">
        <v>636</v>
      </c>
      <c r="C6739" s="75">
        <v>9</v>
      </c>
      <c r="D6739" s="75">
        <v>-4.1390000000000002</v>
      </c>
      <c r="E6739" s="75">
        <v>3.363</v>
      </c>
      <c r="F6739" s="75">
        <v>-1.464</v>
      </c>
      <c r="G6739" s="75">
        <v>0.45900000000000002</v>
      </c>
      <c r="H6739" s="75">
        <v>-6.6000000000000003E-2</v>
      </c>
      <c r="I6739" s="75">
        <v>1.0449999999999999</v>
      </c>
      <c r="J6739" s="75">
        <v>-0.14599999999999999</v>
      </c>
      <c r="K6739" s="75">
        <v>0.17199999999999999</v>
      </c>
      <c r="L6739" s="75">
        <v>-0.124</v>
      </c>
      <c r="M6739" s="75">
        <v>-0.86399999999999999</v>
      </c>
    </row>
    <row r="6740" spans="2:13" x14ac:dyDescent="0.3">
      <c r="B6740" s="75">
        <v>637</v>
      </c>
      <c r="C6740" s="75">
        <v>10</v>
      </c>
      <c r="D6740" s="75">
        <v>-4.782</v>
      </c>
      <c r="E6740" s="75">
        <v>3.3250000000000002</v>
      </c>
      <c r="F6740" s="75">
        <v>-7.0999999999999994E-2</v>
      </c>
      <c r="G6740" s="75">
        <v>0.66300000000000003</v>
      </c>
      <c r="H6740" s="75">
        <v>-0.91300000000000003</v>
      </c>
      <c r="I6740" s="75">
        <v>1.012</v>
      </c>
      <c r="J6740" s="75">
        <v>-3.3000000000000002E-2</v>
      </c>
      <c r="K6740" s="75">
        <v>-0.10299999999999999</v>
      </c>
      <c r="L6740" s="75">
        <v>0.48299999999999998</v>
      </c>
      <c r="M6740" s="75">
        <v>-0.20200000000000001</v>
      </c>
    </row>
    <row r="6741" spans="2:13" x14ac:dyDescent="0.3">
      <c r="B6741" s="75">
        <v>638</v>
      </c>
      <c r="C6741" s="75">
        <v>11</v>
      </c>
      <c r="D6741" s="75">
        <v>-3.7309999999999999</v>
      </c>
      <c r="E6741" s="75">
        <v>1.927</v>
      </c>
      <c r="F6741" s="75">
        <v>-0.70499999999999996</v>
      </c>
      <c r="G6741" s="75">
        <v>0.45300000000000001</v>
      </c>
      <c r="H6741" s="75">
        <v>-0.372</v>
      </c>
      <c r="I6741" s="75">
        <v>1.149</v>
      </c>
      <c r="J6741" s="75">
        <v>4.5999999999999999E-2</v>
      </c>
      <c r="K6741" s="75">
        <v>0.32300000000000001</v>
      </c>
      <c r="L6741" s="75">
        <v>-0.627</v>
      </c>
      <c r="M6741" s="75">
        <v>-0.33100000000000002</v>
      </c>
    </row>
    <row r="6742" spans="2:13" x14ac:dyDescent="0.3">
      <c r="B6742" s="75">
        <v>639</v>
      </c>
      <c r="C6742" s="75">
        <v>1</v>
      </c>
      <c r="D6742" s="75">
        <v>-3.0550000000000002</v>
      </c>
      <c r="E6742" s="75">
        <v>8.7999999999999995E-2</v>
      </c>
      <c r="F6742" s="75">
        <v>-1.2170000000000001</v>
      </c>
      <c r="G6742" s="75">
        <v>1.5620000000000001</v>
      </c>
      <c r="H6742" s="75">
        <v>0.186</v>
      </c>
      <c r="I6742" s="75">
        <v>2.0590000000000002</v>
      </c>
      <c r="J6742" s="75">
        <v>5.3999999999999999E-2</v>
      </c>
      <c r="K6742" s="75">
        <v>0.63900000000000001</v>
      </c>
      <c r="L6742" s="75">
        <v>-1.121</v>
      </c>
      <c r="M6742" s="75">
        <v>-0.75700000000000001</v>
      </c>
    </row>
    <row r="6743" spans="2:13" x14ac:dyDescent="0.3">
      <c r="B6743" s="75">
        <v>640</v>
      </c>
      <c r="C6743" s="75">
        <v>2</v>
      </c>
      <c r="D6743" s="75">
        <v>-3.7109999999999999</v>
      </c>
      <c r="E6743" s="75">
        <v>1.377</v>
      </c>
      <c r="F6743" s="75">
        <v>-0.58399999999999996</v>
      </c>
      <c r="G6743" s="75">
        <v>1.4279999999999999</v>
      </c>
      <c r="H6743" s="75">
        <v>-3.3000000000000002E-2</v>
      </c>
      <c r="I6743" s="75">
        <v>1.0620000000000001</v>
      </c>
      <c r="J6743" s="75">
        <v>-0.127</v>
      </c>
      <c r="K6743" s="75">
        <v>0.32800000000000001</v>
      </c>
      <c r="L6743" s="75">
        <v>-1.0920000000000001</v>
      </c>
      <c r="M6743" s="75">
        <v>-0.56499999999999995</v>
      </c>
    </row>
    <row r="6744" spans="2:13" x14ac:dyDescent="0.3">
      <c r="B6744" s="75">
        <v>641</v>
      </c>
      <c r="C6744" s="75">
        <v>3</v>
      </c>
      <c r="D6744" s="75">
        <v>-1.9259999999999999</v>
      </c>
      <c r="E6744" s="75">
        <v>0.68899999999999995</v>
      </c>
      <c r="F6744" s="75">
        <v>-1.4330000000000001</v>
      </c>
      <c r="G6744" s="75">
        <v>0.71599999999999997</v>
      </c>
      <c r="H6744" s="75">
        <v>-0.58799999999999997</v>
      </c>
      <c r="I6744" s="75">
        <v>0.26900000000000002</v>
      </c>
      <c r="J6744" s="75">
        <v>-4.3999999999999997E-2</v>
      </c>
      <c r="K6744" s="75">
        <v>0.71599999999999997</v>
      </c>
      <c r="L6744" s="75">
        <v>-0.245</v>
      </c>
      <c r="M6744" s="75">
        <v>-0.28499999999999998</v>
      </c>
    </row>
    <row r="6745" spans="2:13" x14ac:dyDescent="0.3">
      <c r="B6745" s="75">
        <v>642</v>
      </c>
      <c r="C6745" s="75">
        <v>4</v>
      </c>
      <c r="D6745" s="75">
        <v>-1.948</v>
      </c>
      <c r="E6745" s="75">
        <v>1.536</v>
      </c>
      <c r="F6745" s="75">
        <v>-1.012</v>
      </c>
      <c r="G6745" s="75">
        <v>0.53700000000000003</v>
      </c>
      <c r="H6745" s="75">
        <v>-1.2290000000000001</v>
      </c>
      <c r="I6745" s="75">
        <v>0.183</v>
      </c>
      <c r="J6745" s="75">
        <v>0.46</v>
      </c>
      <c r="K6745" s="75">
        <v>-2E-3</v>
      </c>
      <c r="L6745" s="75">
        <v>-0.17799999999999999</v>
      </c>
      <c r="M6745" s="75">
        <v>-0.57599999999999996</v>
      </c>
    </row>
    <row r="6746" spans="2:13" x14ac:dyDescent="0.3">
      <c r="B6746" s="75">
        <v>643</v>
      </c>
      <c r="C6746" s="75">
        <v>5</v>
      </c>
      <c r="D6746" s="75">
        <v>-2.8</v>
      </c>
      <c r="E6746" s="75">
        <v>2.609</v>
      </c>
      <c r="F6746" s="75">
        <v>-1.726</v>
      </c>
      <c r="G6746" s="75">
        <v>3.5999999999999997E-2</v>
      </c>
      <c r="H6746" s="75">
        <v>-0.94099999999999995</v>
      </c>
      <c r="I6746" s="75">
        <v>1.0389999999999999</v>
      </c>
      <c r="J6746" s="75">
        <v>0.191</v>
      </c>
      <c r="K6746" s="75">
        <v>4.3999999999999997E-2</v>
      </c>
      <c r="L6746" s="75">
        <v>-0.16500000000000001</v>
      </c>
      <c r="M6746" s="75">
        <v>-0.23400000000000001</v>
      </c>
    </row>
    <row r="6747" spans="2:13" x14ac:dyDescent="0.3">
      <c r="B6747" s="75">
        <v>644</v>
      </c>
      <c r="C6747" s="75">
        <v>6</v>
      </c>
      <c r="D6747" s="75">
        <v>-2.6909999999999998</v>
      </c>
      <c r="E6747" s="75">
        <v>2.1110000000000002</v>
      </c>
      <c r="F6747" s="75">
        <v>-1.0669999999999999</v>
      </c>
      <c r="G6747" s="75">
        <v>0.17399999999999999</v>
      </c>
      <c r="H6747" s="75">
        <v>-0.64900000000000002</v>
      </c>
      <c r="I6747" s="75">
        <v>0.43099999999999999</v>
      </c>
      <c r="J6747" s="75">
        <v>-1.7000000000000001E-2</v>
      </c>
      <c r="K6747" s="75">
        <v>0.65500000000000003</v>
      </c>
      <c r="L6747" s="75">
        <v>-0.498</v>
      </c>
      <c r="M6747" s="75">
        <v>-0.29199999999999998</v>
      </c>
    </row>
    <row r="6748" spans="2:13" x14ac:dyDescent="0.3">
      <c r="B6748" s="75">
        <v>645</v>
      </c>
      <c r="C6748" s="75">
        <v>7</v>
      </c>
      <c r="D6748" s="75">
        <v>-3.19</v>
      </c>
      <c r="E6748" s="75">
        <v>3.101</v>
      </c>
      <c r="F6748" s="75">
        <v>-1.659</v>
      </c>
      <c r="G6748" s="75">
        <v>-0.182</v>
      </c>
      <c r="H6748" s="75">
        <v>-0.436</v>
      </c>
      <c r="I6748" s="75">
        <v>0.82799999999999996</v>
      </c>
      <c r="J6748" s="75">
        <v>0.27200000000000002</v>
      </c>
      <c r="K6748" s="75">
        <v>0.502</v>
      </c>
      <c r="L6748" s="75">
        <v>-0.85699999999999998</v>
      </c>
      <c r="M6748" s="75">
        <v>-0.51600000000000001</v>
      </c>
    </row>
    <row r="6749" spans="2:13" x14ac:dyDescent="0.3">
      <c r="B6749" s="75">
        <v>646</v>
      </c>
      <c r="C6749" s="75">
        <v>8</v>
      </c>
      <c r="D6749" s="75">
        <v>-4.0739999999999998</v>
      </c>
      <c r="E6749" s="75">
        <v>4.1870000000000003</v>
      </c>
      <c r="F6749" s="75">
        <v>-0.55500000000000005</v>
      </c>
      <c r="G6749" s="75">
        <v>5.1999999999999998E-2</v>
      </c>
      <c r="H6749" s="75">
        <v>-1.603</v>
      </c>
      <c r="I6749" s="75">
        <v>0.73</v>
      </c>
      <c r="J6749" s="75">
        <v>-6.0999999999999999E-2</v>
      </c>
      <c r="K6749" s="75">
        <v>0.98099999999999998</v>
      </c>
      <c r="L6749" s="75">
        <v>0.249</v>
      </c>
      <c r="M6749" s="75">
        <v>-0.25</v>
      </c>
    </row>
    <row r="6750" spans="2:13" x14ac:dyDescent="0.3">
      <c r="B6750" s="75">
        <v>647</v>
      </c>
      <c r="C6750" s="75">
        <v>9</v>
      </c>
      <c r="D6750" s="75">
        <v>-4.1740000000000004</v>
      </c>
      <c r="E6750" s="75">
        <v>3.54</v>
      </c>
      <c r="F6750" s="75">
        <v>-1.43</v>
      </c>
      <c r="G6750" s="75">
        <v>0.41699999999999998</v>
      </c>
      <c r="H6750" s="75">
        <v>0.26700000000000002</v>
      </c>
      <c r="I6750" s="75">
        <v>0.91800000000000004</v>
      </c>
      <c r="J6750" s="75">
        <v>-0.11799999999999999</v>
      </c>
      <c r="K6750" s="75">
        <v>-0.26700000000000002</v>
      </c>
      <c r="L6750" s="75">
        <v>-0.16200000000000001</v>
      </c>
      <c r="M6750" s="75">
        <v>-0.71</v>
      </c>
    </row>
    <row r="6751" spans="2:13" x14ac:dyDescent="0.3">
      <c r="B6751" s="75">
        <v>648</v>
      </c>
      <c r="C6751" s="75">
        <v>10</v>
      </c>
      <c r="D6751" s="75">
        <v>-4.827</v>
      </c>
      <c r="E6751" s="75">
        <v>3.391</v>
      </c>
      <c r="F6751" s="75">
        <v>-9.9000000000000005E-2</v>
      </c>
      <c r="G6751" s="75">
        <v>0.59899999999999998</v>
      </c>
      <c r="H6751" s="75">
        <v>-0.72299999999999998</v>
      </c>
      <c r="I6751" s="75">
        <v>0.74099999999999999</v>
      </c>
      <c r="J6751" s="75">
        <v>8.8999999999999996E-2</v>
      </c>
      <c r="K6751" s="75">
        <v>-0.214</v>
      </c>
      <c r="L6751" s="75">
        <v>0.51800000000000002</v>
      </c>
      <c r="M6751" s="75">
        <v>-7.3999999999999996E-2</v>
      </c>
    </row>
    <row r="6752" spans="2:13" x14ac:dyDescent="0.3">
      <c r="B6752" s="75">
        <v>649</v>
      </c>
      <c r="C6752" s="75">
        <v>11</v>
      </c>
      <c r="D6752" s="75">
        <v>-3.7349999999999999</v>
      </c>
      <c r="E6752" s="75">
        <v>2.0960000000000001</v>
      </c>
      <c r="F6752" s="75">
        <v>-0.81799999999999995</v>
      </c>
      <c r="G6752" s="75">
        <v>0.46300000000000002</v>
      </c>
      <c r="H6752" s="75">
        <v>-0.221</v>
      </c>
      <c r="I6752" s="75">
        <v>1.1439999999999999</v>
      </c>
      <c r="J6752" s="75">
        <v>2.3E-2</v>
      </c>
      <c r="K6752" s="75">
        <v>0.224</v>
      </c>
      <c r="L6752" s="75">
        <v>-0.745</v>
      </c>
      <c r="M6752" s="75">
        <v>-0.32500000000000001</v>
      </c>
    </row>
    <row r="6753" spans="2:13" x14ac:dyDescent="0.3">
      <c r="B6753" s="75">
        <v>650</v>
      </c>
      <c r="C6753" s="75">
        <v>1</v>
      </c>
      <c r="D6753" s="75">
        <v>-3.117</v>
      </c>
      <c r="E6753" s="75">
        <v>0.14599999999999999</v>
      </c>
      <c r="F6753" s="75">
        <v>-1.228</v>
      </c>
      <c r="G6753" s="75">
        <v>1.635</v>
      </c>
      <c r="H6753" s="75">
        <v>0.223</v>
      </c>
      <c r="I6753" s="75">
        <v>2.0259999999999998</v>
      </c>
      <c r="J6753" s="75">
        <v>3.5999999999999997E-2</v>
      </c>
      <c r="K6753" s="75">
        <v>0.56899999999999995</v>
      </c>
      <c r="L6753" s="75">
        <v>-1.1499999999999999</v>
      </c>
      <c r="M6753" s="75">
        <v>-0.76700000000000002</v>
      </c>
    </row>
    <row r="6754" spans="2:13" x14ac:dyDescent="0.3">
      <c r="B6754" s="75">
        <v>651</v>
      </c>
      <c r="C6754" s="75">
        <v>2</v>
      </c>
      <c r="D6754" s="75">
        <v>-3.871</v>
      </c>
      <c r="E6754" s="75">
        <v>1.694</v>
      </c>
      <c r="F6754" s="75">
        <v>-0.60599999999999998</v>
      </c>
      <c r="G6754" s="75">
        <v>1.4279999999999999</v>
      </c>
      <c r="H6754" s="75">
        <v>4.3999999999999997E-2</v>
      </c>
      <c r="I6754" s="75">
        <v>0.84399999999999997</v>
      </c>
      <c r="J6754" s="75">
        <v>-1.2999999999999999E-2</v>
      </c>
      <c r="K6754" s="75">
        <v>0.126</v>
      </c>
      <c r="L6754" s="75">
        <v>-1.218</v>
      </c>
      <c r="M6754" s="75">
        <v>-0.55300000000000005</v>
      </c>
    </row>
    <row r="6755" spans="2:13" x14ac:dyDescent="0.3">
      <c r="B6755" s="75">
        <v>652</v>
      </c>
      <c r="C6755" s="75">
        <v>3</v>
      </c>
      <c r="D6755" s="75">
        <v>-2.0289999999999999</v>
      </c>
      <c r="E6755" s="75">
        <v>0.69799999999999995</v>
      </c>
      <c r="F6755" s="75">
        <v>-1.482</v>
      </c>
      <c r="G6755" s="75">
        <v>0.81299999999999994</v>
      </c>
      <c r="H6755" s="75">
        <v>-0.68100000000000005</v>
      </c>
      <c r="I6755" s="75">
        <v>0.42199999999999999</v>
      </c>
      <c r="J6755" s="75">
        <v>1.6E-2</v>
      </c>
      <c r="K6755" s="75">
        <v>0.751</v>
      </c>
      <c r="L6755" s="75">
        <v>-0.3</v>
      </c>
      <c r="M6755" s="75">
        <v>-0.23699999999999999</v>
      </c>
    </row>
    <row r="6756" spans="2:13" x14ac:dyDescent="0.3">
      <c r="B6756" s="75">
        <v>653</v>
      </c>
      <c r="C6756" s="75">
        <v>4</v>
      </c>
      <c r="D6756" s="75">
        <v>-1.998</v>
      </c>
      <c r="E6756" s="75">
        <v>1.4970000000000001</v>
      </c>
      <c r="F6756" s="75">
        <v>-1.0049999999999999</v>
      </c>
      <c r="G6756" s="75">
        <v>0.51900000000000002</v>
      </c>
      <c r="H6756" s="75">
        <v>-1.236</v>
      </c>
      <c r="I6756" s="75">
        <v>0.39800000000000002</v>
      </c>
      <c r="J6756" s="75">
        <v>0.27300000000000002</v>
      </c>
      <c r="K6756" s="75">
        <v>0.151</v>
      </c>
      <c r="L6756" s="75">
        <v>-0.31900000000000001</v>
      </c>
      <c r="M6756" s="75">
        <v>-0.49</v>
      </c>
    </row>
    <row r="6757" spans="2:13" x14ac:dyDescent="0.3">
      <c r="B6757" s="75">
        <v>654</v>
      </c>
      <c r="C6757" s="75">
        <v>5</v>
      </c>
      <c r="D6757" s="75">
        <v>-2.9140000000000001</v>
      </c>
      <c r="E6757" s="75">
        <v>2.5409999999999999</v>
      </c>
      <c r="F6757" s="75">
        <v>-1.5669999999999999</v>
      </c>
      <c r="G6757" s="75">
        <v>6.7000000000000004E-2</v>
      </c>
      <c r="H6757" s="75">
        <v>-1.0509999999999999</v>
      </c>
      <c r="I6757" s="75">
        <v>1.2070000000000001</v>
      </c>
      <c r="J6757" s="75">
        <v>6.0000000000000001E-3</v>
      </c>
      <c r="K6757" s="75">
        <v>0.28899999999999998</v>
      </c>
      <c r="L6757" s="75">
        <v>-0.32500000000000001</v>
      </c>
      <c r="M6757" s="75">
        <v>-0.34300000000000003</v>
      </c>
    </row>
    <row r="6758" spans="2:13" x14ac:dyDescent="0.3">
      <c r="B6758" s="75">
        <v>655</v>
      </c>
      <c r="C6758" s="75">
        <v>6</v>
      </c>
      <c r="D6758" s="75">
        <v>-2.9369999999999998</v>
      </c>
      <c r="E6758" s="75">
        <v>2.1829999999999998</v>
      </c>
      <c r="F6758" s="75">
        <v>-1.2909999999999999</v>
      </c>
      <c r="G6758" s="75">
        <v>0.35499999999999998</v>
      </c>
      <c r="H6758" s="75">
        <v>-0.372</v>
      </c>
      <c r="I6758" s="75">
        <v>0.56999999999999995</v>
      </c>
      <c r="J6758" s="75">
        <v>4.4999999999999998E-2</v>
      </c>
      <c r="K6758" s="75">
        <v>0.45200000000000001</v>
      </c>
      <c r="L6758" s="75">
        <v>-0.70499999999999996</v>
      </c>
      <c r="M6758" s="75">
        <v>-0.26300000000000001</v>
      </c>
    </row>
    <row r="6759" spans="2:13" x14ac:dyDescent="0.3">
      <c r="B6759" s="75">
        <v>656</v>
      </c>
      <c r="C6759" s="75">
        <v>7</v>
      </c>
      <c r="D6759" s="75">
        <v>-3.2389999999999999</v>
      </c>
      <c r="E6759" s="75">
        <v>2.9159999999999999</v>
      </c>
      <c r="F6759" s="75">
        <v>-1.4059999999999999</v>
      </c>
      <c r="G6759" s="75">
        <v>-0.45500000000000002</v>
      </c>
      <c r="H6759" s="75">
        <v>-0.45400000000000001</v>
      </c>
      <c r="I6759" s="75">
        <v>1.2190000000000001</v>
      </c>
      <c r="J6759" s="75">
        <v>7.8E-2</v>
      </c>
      <c r="K6759" s="75">
        <v>0.38300000000000001</v>
      </c>
      <c r="L6759" s="75">
        <v>-0.77600000000000002</v>
      </c>
      <c r="M6759" s="75">
        <v>-0.41299999999999998</v>
      </c>
    </row>
    <row r="6760" spans="2:13" x14ac:dyDescent="0.3">
      <c r="B6760" s="75">
        <v>657</v>
      </c>
      <c r="C6760" s="75">
        <v>8</v>
      </c>
      <c r="D6760" s="75">
        <v>-4.069</v>
      </c>
      <c r="E6760" s="75">
        <v>4.2050000000000001</v>
      </c>
      <c r="F6760" s="75">
        <v>-0.61399999999999999</v>
      </c>
      <c r="G6760" s="75">
        <v>-0.06</v>
      </c>
      <c r="H6760" s="75">
        <v>-1.462</v>
      </c>
      <c r="I6760" s="75">
        <v>0.47599999999999998</v>
      </c>
      <c r="J6760" s="75">
        <v>0.38100000000000001</v>
      </c>
      <c r="K6760" s="75">
        <v>0.58899999999999997</v>
      </c>
      <c r="L6760" s="75">
        <v>0.40500000000000003</v>
      </c>
      <c r="M6760" s="75">
        <v>-0.25900000000000001</v>
      </c>
    </row>
    <row r="6761" spans="2:13" x14ac:dyDescent="0.3">
      <c r="B6761" s="75">
        <v>658</v>
      </c>
      <c r="C6761" s="75">
        <v>9</v>
      </c>
      <c r="D6761" s="75">
        <v>-4.2350000000000003</v>
      </c>
      <c r="E6761" s="75">
        <v>3.7749999999999999</v>
      </c>
      <c r="F6761" s="75">
        <v>-1.593</v>
      </c>
      <c r="G6761" s="75">
        <v>0.81399999999999995</v>
      </c>
      <c r="H6761" s="75">
        <v>0.28799999999999998</v>
      </c>
      <c r="I6761" s="75">
        <v>0.80500000000000005</v>
      </c>
      <c r="J6761" s="75">
        <v>-0.56599999999999995</v>
      </c>
      <c r="K6761" s="75">
        <v>-0.247</v>
      </c>
      <c r="L6761" s="75">
        <v>-0.40899999999999997</v>
      </c>
      <c r="M6761" s="75">
        <v>-0.55600000000000005</v>
      </c>
    </row>
    <row r="6762" spans="2:13" x14ac:dyDescent="0.3">
      <c r="B6762" s="75">
        <v>659</v>
      </c>
      <c r="C6762" s="75">
        <v>10</v>
      </c>
      <c r="D6762" s="75">
        <v>-4.8840000000000003</v>
      </c>
      <c r="E6762" s="75">
        <v>3.63</v>
      </c>
      <c r="F6762" s="75">
        <v>-0.27900000000000003</v>
      </c>
      <c r="G6762" s="75">
        <v>0.496</v>
      </c>
      <c r="H6762" s="75">
        <v>-0.67</v>
      </c>
      <c r="I6762" s="75">
        <v>0.79200000000000004</v>
      </c>
      <c r="J6762" s="75">
        <v>-5.0000000000000001E-3</v>
      </c>
      <c r="K6762" s="75">
        <v>-0.13700000000000001</v>
      </c>
      <c r="L6762" s="75">
        <v>0.53200000000000003</v>
      </c>
      <c r="M6762" s="75">
        <v>-0.184</v>
      </c>
    </row>
    <row r="6763" spans="2:13" x14ac:dyDescent="0.3">
      <c r="B6763" s="75">
        <v>660</v>
      </c>
      <c r="C6763" s="75">
        <v>11</v>
      </c>
      <c r="D6763" s="75">
        <v>-3.7559999999999998</v>
      </c>
      <c r="E6763" s="75">
        <v>2.2040000000000002</v>
      </c>
      <c r="F6763" s="75">
        <v>-0.71599999999999997</v>
      </c>
      <c r="G6763" s="75">
        <v>0.52900000000000003</v>
      </c>
      <c r="H6763" s="75">
        <v>-0.28399999999999997</v>
      </c>
      <c r="I6763" s="75">
        <v>1.121</v>
      </c>
      <c r="J6763" s="75">
        <v>2.1999999999999999E-2</v>
      </c>
      <c r="K6763" s="75">
        <v>0.127</v>
      </c>
      <c r="L6763" s="75">
        <v>-0.78200000000000003</v>
      </c>
      <c r="M6763" s="75">
        <v>-0.39400000000000002</v>
      </c>
    </row>
    <row r="6764" spans="2:13" x14ac:dyDescent="0.3">
      <c r="B6764" s="75">
        <v>661</v>
      </c>
      <c r="C6764" s="75">
        <v>1</v>
      </c>
      <c r="D6764" s="75">
        <v>-4.0659999999999998</v>
      </c>
      <c r="E6764" s="75">
        <v>0.39800000000000002</v>
      </c>
      <c r="F6764" s="75">
        <v>-0.38200000000000001</v>
      </c>
      <c r="G6764" s="75">
        <v>1.679</v>
      </c>
      <c r="H6764" s="75">
        <v>0.121</v>
      </c>
      <c r="I6764" s="75">
        <v>1.617</v>
      </c>
      <c r="J6764" s="75">
        <v>0.504</v>
      </c>
      <c r="K6764" s="75">
        <v>-0.315</v>
      </c>
      <c r="L6764" s="75">
        <v>-0.22600000000000001</v>
      </c>
      <c r="M6764" s="75">
        <v>-0.873</v>
      </c>
    </row>
    <row r="6765" spans="2:13" x14ac:dyDescent="0.3">
      <c r="B6765" s="75">
        <v>662</v>
      </c>
      <c r="C6765" s="75">
        <v>2</v>
      </c>
      <c r="D6765" s="75">
        <v>-2.9660000000000002</v>
      </c>
      <c r="E6765" s="75">
        <v>0.65900000000000003</v>
      </c>
      <c r="F6765" s="75">
        <v>-1.0569999999999999</v>
      </c>
      <c r="G6765" s="75">
        <v>1.36</v>
      </c>
      <c r="H6765" s="75">
        <v>0.152</v>
      </c>
      <c r="I6765" s="75">
        <v>1.4350000000000001</v>
      </c>
      <c r="J6765" s="75">
        <v>0.19700000000000001</v>
      </c>
      <c r="K6765" s="75">
        <v>0.92600000000000005</v>
      </c>
      <c r="L6765" s="75">
        <v>-0.45</v>
      </c>
      <c r="M6765" s="75">
        <v>-0.63700000000000001</v>
      </c>
    </row>
    <row r="6766" spans="2:13" x14ac:dyDescent="0.3">
      <c r="B6766" s="75">
        <v>663</v>
      </c>
      <c r="C6766" s="75">
        <v>3</v>
      </c>
      <c r="D6766" s="75">
        <v>-2.6949999999999998</v>
      </c>
      <c r="E6766" s="75">
        <v>1.119</v>
      </c>
      <c r="F6766" s="75">
        <v>-0.98599999999999999</v>
      </c>
      <c r="G6766" s="75">
        <v>0.17199999999999999</v>
      </c>
      <c r="H6766" s="75">
        <v>0.499</v>
      </c>
      <c r="I6766" s="75">
        <v>0.372</v>
      </c>
      <c r="J6766" s="75">
        <v>8.7999999999999995E-2</v>
      </c>
      <c r="K6766" s="75">
        <v>0.63</v>
      </c>
      <c r="L6766" s="75">
        <v>-0.72099999999999997</v>
      </c>
      <c r="M6766" s="75">
        <v>-0.25600000000000001</v>
      </c>
    </row>
    <row r="6767" spans="2:13" x14ac:dyDescent="0.3">
      <c r="B6767" s="75">
        <v>664</v>
      </c>
      <c r="C6767" s="75">
        <v>4</v>
      </c>
      <c r="D6767" s="75">
        <v>-2.4820000000000002</v>
      </c>
      <c r="E6767" s="75">
        <v>1.8959999999999999</v>
      </c>
      <c r="F6767" s="75">
        <v>-1.2889999999999999</v>
      </c>
      <c r="G6767" s="75">
        <v>0.112</v>
      </c>
      <c r="H6767" s="75">
        <v>0.28499999999999998</v>
      </c>
      <c r="I6767" s="75">
        <v>9.6000000000000002E-2</v>
      </c>
      <c r="J6767" s="75">
        <v>2.1999999999999999E-2</v>
      </c>
      <c r="K6767" s="75">
        <v>0.83199999999999996</v>
      </c>
      <c r="L6767" s="75">
        <v>-0.33300000000000002</v>
      </c>
      <c r="M6767" s="75">
        <v>-0.76400000000000001</v>
      </c>
    </row>
    <row r="6768" spans="2:13" x14ac:dyDescent="0.3">
      <c r="B6768" s="75">
        <v>665</v>
      </c>
      <c r="C6768" s="75">
        <v>5</v>
      </c>
      <c r="D6768" s="75">
        <v>-2.742</v>
      </c>
      <c r="E6768" s="75">
        <v>2.7290000000000001</v>
      </c>
      <c r="F6768" s="75">
        <v>-0.129</v>
      </c>
      <c r="G6768" s="75">
        <v>-0.49</v>
      </c>
      <c r="H6768" s="75">
        <v>-0.57299999999999995</v>
      </c>
      <c r="I6768" s="75">
        <v>0.86799999999999999</v>
      </c>
      <c r="J6768" s="75">
        <v>7.0000000000000007E-2</v>
      </c>
      <c r="K6768" s="75">
        <v>0.77100000000000002</v>
      </c>
      <c r="L6768" s="75">
        <v>5.2999999999999999E-2</v>
      </c>
      <c r="M6768" s="75">
        <v>-0.93899999999999995</v>
      </c>
    </row>
    <row r="6769" spans="2:13" x14ac:dyDescent="0.3">
      <c r="B6769" s="75">
        <v>666</v>
      </c>
      <c r="C6769" s="75">
        <v>6</v>
      </c>
      <c r="D6769" s="75">
        <v>-2.4340000000000002</v>
      </c>
      <c r="E6769" s="75">
        <v>2.903</v>
      </c>
      <c r="F6769" s="75">
        <v>-1.341</v>
      </c>
      <c r="G6769" s="75">
        <v>-0.41099999999999998</v>
      </c>
      <c r="H6769" s="75">
        <v>0.372</v>
      </c>
      <c r="I6769" s="75">
        <v>0.84299999999999997</v>
      </c>
      <c r="J6769" s="75">
        <v>-2.1999999999999999E-2</v>
      </c>
      <c r="K6769" s="75">
        <v>0.33600000000000002</v>
      </c>
      <c r="L6769" s="75">
        <v>0.123</v>
      </c>
      <c r="M6769" s="75">
        <v>-0.747</v>
      </c>
    </row>
    <row r="6770" spans="2:13" x14ac:dyDescent="0.3">
      <c r="B6770" s="75">
        <v>667</v>
      </c>
      <c r="C6770" s="75">
        <v>7</v>
      </c>
      <c r="D6770" s="75">
        <v>-2.9729999999999999</v>
      </c>
      <c r="E6770" s="75">
        <v>3.5569999999999999</v>
      </c>
      <c r="F6770" s="75">
        <v>-0.39600000000000002</v>
      </c>
      <c r="G6770" s="75">
        <v>-0.71899999999999997</v>
      </c>
      <c r="H6770" s="75">
        <v>-0.66900000000000004</v>
      </c>
      <c r="I6770" s="75">
        <v>0.92300000000000004</v>
      </c>
      <c r="J6770" s="75">
        <v>0.29299999999999998</v>
      </c>
      <c r="K6770" s="75">
        <v>1.0089999999999999</v>
      </c>
      <c r="L6770" s="75">
        <v>0.14000000000000001</v>
      </c>
      <c r="M6770" s="75">
        <v>-1.0980000000000001</v>
      </c>
    </row>
    <row r="6771" spans="2:13" x14ac:dyDescent="0.3">
      <c r="B6771" s="75">
        <v>668</v>
      </c>
      <c r="C6771" s="75">
        <v>8</v>
      </c>
      <c r="D6771" s="75">
        <v>-4.1029999999999998</v>
      </c>
      <c r="E6771" s="75">
        <v>3.8119999999999998</v>
      </c>
      <c r="F6771" s="75">
        <v>0.255</v>
      </c>
      <c r="G6771" s="75">
        <v>-0.10299999999999999</v>
      </c>
      <c r="H6771" s="75">
        <v>-0.99399999999999999</v>
      </c>
      <c r="I6771" s="75">
        <v>9.7000000000000003E-2</v>
      </c>
      <c r="J6771" s="75">
        <v>-0.34499999999999997</v>
      </c>
      <c r="K6771" s="75">
        <v>2.0390000000000001</v>
      </c>
      <c r="L6771" s="75">
        <v>0.02</v>
      </c>
      <c r="M6771" s="75">
        <v>-0.43</v>
      </c>
    </row>
    <row r="6772" spans="2:13" x14ac:dyDescent="0.3">
      <c r="B6772" s="75">
        <v>669</v>
      </c>
      <c r="C6772" s="75">
        <v>9</v>
      </c>
      <c r="D6772" s="75">
        <v>-3.863</v>
      </c>
      <c r="E6772" s="75">
        <v>3.2450000000000001</v>
      </c>
      <c r="F6772" s="75">
        <v>-0.996</v>
      </c>
      <c r="G6772" s="75">
        <v>0.48599999999999999</v>
      </c>
      <c r="H6772" s="75">
        <v>-0.34799999999999998</v>
      </c>
      <c r="I6772" s="75">
        <v>0.19</v>
      </c>
      <c r="J6772" s="75">
        <v>0.55800000000000005</v>
      </c>
      <c r="K6772" s="75">
        <v>1.3420000000000001</v>
      </c>
      <c r="L6772" s="75">
        <v>0.17599999999999999</v>
      </c>
      <c r="M6772" s="75">
        <v>-0.318</v>
      </c>
    </row>
    <row r="6773" spans="2:13" x14ac:dyDescent="0.3">
      <c r="B6773" s="75">
        <v>670</v>
      </c>
      <c r="C6773" s="75">
        <v>10</v>
      </c>
      <c r="D6773" s="75">
        <v>-4.6109999999999998</v>
      </c>
      <c r="E6773" s="75">
        <v>2.9620000000000002</v>
      </c>
      <c r="F6773" s="75">
        <v>-0.85599999999999998</v>
      </c>
      <c r="G6773" s="75">
        <v>1.161</v>
      </c>
      <c r="H6773" s="75">
        <v>-0.61199999999999999</v>
      </c>
      <c r="I6773" s="75">
        <v>0.46899999999999997</v>
      </c>
      <c r="J6773" s="75">
        <v>0.16200000000000001</v>
      </c>
      <c r="K6773" s="75">
        <v>0.70499999999999996</v>
      </c>
      <c r="L6773" s="75">
        <v>0.37</v>
      </c>
      <c r="M6773" s="75">
        <v>-0.91600000000000004</v>
      </c>
    </row>
    <row r="6774" spans="2:13" x14ac:dyDescent="0.3">
      <c r="B6774" s="75">
        <v>671</v>
      </c>
      <c r="C6774" s="75">
        <v>11</v>
      </c>
      <c r="D6774" s="75">
        <v>-3.548</v>
      </c>
      <c r="E6774" s="75">
        <v>1.611</v>
      </c>
      <c r="F6774" s="75">
        <v>-0.85</v>
      </c>
      <c r="G6774" s="75">
        <v>0.374</v>
      </c>
      <c r="H6774" s="75">
        <v>0.16800000000000001</v>
      </c>
      <c r="I6774" s="75">
        <v>0.318</v>
      </c>
      <c r="J6774" s="75">
        <v>0.46300000000000002</v>
      </c>
      <c r="K6774" s="75">
        <v>0.86299999999999999</v>
      </c>
      <c r="L6774" s="75">
        <v>-1.131</v>
      </c>
      <c r="M6774" s="75">
        <v>-0.33400000000000002</v>
      </c>
    </row>
    <row r="6775" spans="2:13" x14ac:dyDescent="0.3">
      <c r="B6775" s="75">
        <v>672</v>
      </c>
      <c r="C6775" s="75">
        <v>1</v>
      </c>
      <c r="D6775" s="75">
        <v>-4.0519999999999996</v>
      </c>
      <c r="E6775" s="75">
        <v>0.35</v>
      </c>
      <c r="F6775" s="75">
        <v>-0.314</v>
      </c>
      <c r="G6775" s="75">
        <v>1.734</v>
      </c>
      <c r="H6775" s="75">
        <v>0.127</v>
      </c>
      <c r="I6775" s="75">
        <v>1.667</v>
      </c>
      <c r="J6775" s="75">
        <v>0.51200000000000001</v>
      </c>
      <c r="K6775" s="75">
        <v>-0.377</v>
      </c>
      <c r="L6775" s="75">
        <v>-0.35799999999999998</v>
      </c>
      <c r="M6775" s="75">
        <v>-0.85499999999999998</v>
      </c>
    </row>
    <row r="6776" spans="2:13" x14ac:dyDescent="0.3">
      <c r="B6776" s="75">
        <v>673</v>
      </c>
      <c r="C6776" s="75">
        <v>2</v>
      </c>
      <c r="D6776" s="75">
        <v>-3.0339999999999998</v>
      </c>
      <c r="E6776" s="75">
        <v>0.69399999999999995</v>
      </c>
      <c r="F6776" s="75">
        <v>-1.0069999999999999</v>
      </c>
      <c r="G6776" s="75">
        <v>1.4530000000000001</v>
      </c>
      <c r="H6776" s="75">
        <v>0.155</v>
      </c>
      <c r="I6776" s="75">
        <v>1.48</v>
      </c>
      <c r="J6776" s="75">
        <v>0.17899999999999999</v>
      </c>
      <c r="K6776" s="75">
        <v>1.0049999999999999</v>
      </c>
      <c r="L6776" s="75">
        <v>-0.54</v>
      </c>
      <c r="M6776" s="75">
        <v>-0.56299999999999994</v>
      </c>
    </row>
    <row r="6777" spans="2:13" x14ac:dyDescent="0.3">
      <c r="B6777" s="75">
        <v>674</v>
      </c>
      <c r="C6777" s="75">
        <v>3</v>
      </c>
      <c r="D6777" s="75">
        <v>-2.6669999999999998</v>
      </c>
      <c r="E6777" s="75">
        <v>1.1319999999999999</v>
      </c>
      <c r="F6777" s="75">
        <v>-1.054</v>
      </c>
      <c r="G6777" s="75">
        <v>0.23200000000000001</v>
      </c>
      <c r="H6777" s="75">
        <v>0.53700000000000003</v>
      </c>
      <c r="I6777" s="75">
        <v>0.35199999999999998</v>
      </c>
      <c r="J6777" s="75">
        <v>0.16300000000000001</v>
      </c>
      <c r="K6777" s="75">
        <v>0.55000000000000004</v>
      </c>
      <c r="L6777" s="75">
        <v>-0.68799999999999994</v>
      </c>
      <c r="M6777" s="75">
        <v>-0.29499999999999998</v>
      </c>
    </row>
    <row r="6778" spans="2:13" x14ac:dyDescent="0.3">
      <c r="B6778" s="75">
        <v>675</v>
      </c>
      <c r="C6778" s="75">
        <v>4</v>
      </c>
      <c r="D6778" s="75">
        <v>-2.395</v>
      </c>
      <c r="E6778" s="75">
        <v>1.929</v>
      </c>
      <c r="F6778" s="75">
        <v>-1.496</v>
      </c>
      <c r="G6778" s="75">
        <v>0.372</v>
      </c>
      <c r="H6778" s="75">
        <v>6.5000000000000002E-2</v>
      </c>
      <c r="I6778" s="75">
        <v>8.9999999999999993E-3</v>
      </c>
      <c r="J6778" s="75">
        <v>0.14899999999999999</v>
      </c>
      <c r="K6778" s="75">
        <v>0.81299999999999994</v>
      </c>
      <c r="L6778" s="75">
        <v>-0.48399999999999999</v>
      </c>
      <c r="M6778" s="75">
        <v>-0.67200000000000004</v>
      </c>
    </row>
    <row r="6779" spans="2:13" x14ac:dyDescent="0.3">
      <c r="B6779" s="75">
        <v>676</v>
      </c>
      <c r="C6779" s="75">
        <v>5</v>
      </c>
      <c r="D6779" s="75">
        <v>-2.758</v>
      </c>
      <c r="E6779" s="75">
        <v>2.839</v>
      </c>
      <c r="F6779" s="75">
        <v>-0.28199999999999997</v>
      </c>
      <c r="G6779" s="75">
        <v>-0.44900000000000001</v>
      </c>
      <c r="H6779" s="75">
        <v>-0.48499999999999999</v>
      </c>
      <c r="I6779" s="75">
        <v>0.78800000000000003</v>
      </c>
      <c r="J6779" s="75">
        <v>0.12</v>
      </c>
      <c r="K6779" s="75">
        <v>0.79200000000000004</v>
      </c>
      <c r="L6779" s="75">
        <v>2.3E-2</v>
      </c>
      <c r="M6779" s="75">
        <v>-0.94899999999999995</v>
      </c>
    </row>
    <row r="6780" spans="2:13" x14ac:dyDescent="0.3">
      <c r="B6780" s="75">
        <v>677</v>
      </c>
      <c r="C6780" s="75">
        <v>6</v>
      </c>
      <c r="D6780" s="75">
        <v>-2.464</v>
      </c>
      <c r="E6780" s="75">
        <v>2.7549999999999999</v>
      </c>
      <c r="F6780" s="75">
        <v>-0.97499999999999998</v>
      </c>
      <c r="G6780" s="75">
        <v>-0.65100000000000002</v>
      </c>
      <c r="H6780" s="75">
        <v>0.158</v>
      </c>
      <c r="I6780" s="75">
        <v>1.0469999999999999</v>
      </c>
      <c r="J6780" s="75">
        <v>-0.14499999999999999</v>
      </c>
      <c r="K6780" s="75">
        <v>0.20300000000000001</v>
      </c>
      <c r="L6780" s="75">
        <v>0.246</v>
      </c>
      <c r="M6780" s="75">
        <v>-0.745</v>
      </c>
    </row>
    <row r="6781" spans="2:13" x14ac:dyDescent="0.3">
      <c r="B6781" s="75">
        <v>678</v>
      </c>
      <c r="C6781" s="75">
        <v>7</v>
      </c>
      <c r="D6781" s="75">
        <v>-3.0449999999999999</v>
      </c>
      <c r="E6781" s="75">
        <v>3.3119999999999998</v>
      </c>
      <c r="F6781" s="75">
        <v>0.17100000000000001</v>
      </c>
      <c r="G6781" s="75">
        <v>-0.60499999999999998</v>
      </c>
      <c r="H6781" s="75">
        <v>-1.0269999999999999</v>
      </c>
      <c r="I6781" s="75">
        <v>0.92400000000000004</v>
      </c>
      <c r="J6781" s="75">
        <v>0.35299999999999998</v>
      </c>
      <c r="K6781" s="75">
        <v>0.89700000000000002</v>
      </c>
      <c r="L6781" s="75">
        <v>0.36499999999999999</v>
      </c>
      <c r="M6781" s="75">
        <v>-0.871</v>
      </c>
    </row>
    <row r="6782" spans="2:13" x14ac:dyDescent="0.3">
      <c r="B6782" s="75">
        <v>679</v>
      </c>
      <c r="C6782" s="75">
        <v>8</v>
      </c>
      <c r="D6782" s="75">
        <v>-4.0890000000000004</v>
      </c>
      <c r="E6782" s="75">
        <v>3.7120000000000002</v>
      </c>
      <c r="F6782" s="75">
        <v>0.315</v>
      </c>
      <c r="G6782" s="75">
        <v>-0.05</v>
      </c>
      <c r="H6782" s="75">
        <v>-0.92900000000000005</v>
      </c>
      <c r="I6782" s="75">
        <v>1.7999999999999999E-2</v>
      </c>
      <c r="J6782" s="75">
        <v>-0.35</v>
      </c>
      <c r="K6782" s="75">
        <v>1.77</v>
      </c>
      <c r="L6782" s="75">
        <v>0.24399999999999999</v>
      </c>
      <c r="M6782" s="75">
        <v>-0.30099999999999999</v>
      </c>
    </row>
    <row r="6783" spans="2:13" x14ac:dyDescent="0.3">
      <c r="B6783" s="75">
        <v>680</v>
      </c>
      <c r="C6783" s="75">
        <v>9</v>
      </c>
      <c r="D6783" s="75">
        <v>-3.9889999999999999</v>
      </c>
      <c r="E6783" s="75">
        <v>3.5819999999999999</v>
      </c>
      <c r="F6783" s="75">
        <v>-1.1000000000000001</v>
      </c>
      <c r="G6783" s="75">
        <v>0.374</v>
      </c>
      <c r="H6783" s="75">
        <v>-0.12</v>
      </c>
      <c r="I6783" s="75">
        <v>0.29099999999999998</v>
      </c>
      <c r="J6783" s="75">
        <v>0.66300000000000003</v>
      </c>
      <c r="K6783" s="75">
        <v>0.96</v>
      </c>
      <c r="L6783" s="75">
        <v>2.3E-2</v>
      </c>
      <c r="M6783" s="75">
        <v>-0.47699999999999998</v>
      </c>
    </row>
    <row r="6784" spans="2:13" x14ac:dyDescent="0.3">
      <c r="B6784" s="75">
        <v>681</v>
      </c>
      <c r="C6784" s="75">
        <v>10</v>
      </c>
      <c r="D6784" s="75">
        <v>-4.6020000000000003</v>
      </c>
      <c r="E6784" s="75">
        <v>3.0430000000000001</v>
      </c>
      <c r="F6784" s="75">
        <v>-0.95899999999999996</v>
      </c>
      <c r="G6784" s="75">
        <v>0.82799999999999996</v>
      </c>
      <c r="H6784" s="75">
        <v>-0.29799999999999999</v>
      </c>
      <c r="I6784" s="75">
        <v>0.315</v>
      </c>
      <c r="J6784" s="75">
        <v>0.42299999999999999</v>
      </c>
      <c r="K6784" s="75">
        <v>0.56999999999999995</v>
      </c>
      <c r="L6784" s="75">
        <v>0.38700000000000001</v>
      </c>
      <c r="M6784" s="75">
        <v>-0.61699999999999999</v>
      </c>
    </row>
    <row r="6785" spans="2:13" x14ac:dyDescent="0.3">
      <c r="B6785" s="75">
        <v>682</v>
      </c>
      <c r="C6785" s="75">
        <v>11</v>
      </c>
      <c r="D6785" s="75">
        <v>-3.7069999999999999</v>
      </c>
      <c r="E6785" s="75">
        <v>1.486</v>
      </c>
      <c r="F6785" s="75">
        <v>-0.49399999999999999</v>
      </c>
      <c r="G6785" s="75">
        <v>0.40200000000000002</v>
      </c>
      <c r="H6785" s="75">
        <v>0.183</v>
      </c>
      <c r="I6785" s="75">
        <v>0.186</v>
      </c>
      <c r="J6785" s="75">
        <v>0.23400000000000001</v>
      </c>
      <c r="K6785" s="75">
        <v>1.0289999999999999</v>
      </c>
      <c r="L6785" s="75">
        <v>-0.85599999999999998</v>
      </c>
      <c r="M6785" s="75">
        <v>-0.40799999999999997</v>
      </c>
    </row>
    <row r="6786" spans="2:13" x14ac:dyDescent="0.3">
      <c r="B6786" s="75">
        <v>683</v>
      </c>
      <c r="C6786" s="75">
        <v>1</v>
      </c>
      <c r="D6786" s="75">
        <v>-3.8940000000000001</v>
      </c>
      <c r="E6786" s="75">
        <v>0.11700000000000001</v>
      </c>
      <c r="F6786" s="75">
        <v>-0.40699999999999997</v>
      </c>
      <c r="G6786" s="75">
        <v>1.9730000000000001</v>
      </c>
      <c r="H6786" s="75">
        <v>4.2999999999999997E-2</v>
      </c>
      <c r="I6786" s="75">
        <v>1.891</v>
      </c>
      <c r="J6786" s="75">
        <v>0.41099999999999998</v>
      </c>
      <c r="K6786" s="75">
        <v>-9.5000000000000001E-2</v>
      </c>
      <c r="L6786" s="75">
        <v>-0.436</v>
      </c>
      <c r="M6786" s="75">
        <v>-1.0149999999999999</v>
      </c>
    </row>
    <row r="6787" spans="2:13" x14ac:dyDescent="0.3">
      <c r="B6787" s="75">
        <v>684</v>
      </c>
      <c r="C6787" s="75">
        <v>2</v>
      </c>
      <c r="D6787" s="75">
        <v>-3.0529999999999999</v>
      </c>
      <c r="E6787" s="75">
        <v>0.71599999999999997</v>
      </c>
      <c r="F6787" s="75">
        <v>-1.024</v>
      </c>
      <c r="G6787" s="75">
        <v>1.4219999999999999</v>
      </c>
      <c r="H6787" s="75">
        <v>0.184</v>
      </c>
      <c r="I6787" s="75">
        <v>1.4730000000000001</v>
      </c>
      <c r="J6787" s="75">
        <v>0.26100000000000001</v>
      </c>
      <c r="K6787" s="75">
        <v>0.98299999999999998</v>
      </c>
      <c r="L6787" s="75">
        <v>-0.43099999999999999</v>
      </c>
      <c r="M6787" s="75">
        <v>-0.71699999999999997</v>
      </c>
    </row>
    <row r="6788" spans="2:13" x14ac:dyDescent="0.3">
      <c r="B6788" s="75">
        <v>685</v>
      </c>
      <c r="C6788" s="75">
        <v>3</v>
      </c>
      <c r="D6788" s="75">
        <v>-2.6150000000000002</v>
      </c>
      <c r="E6788" s="75">
        <v>1.1850000000000001</v>
      </c>
      <c r="F6788" s="75">
        <v>-1.1619999999999999</v>
      </c>
      <c r="G6788" s="75">
        <v>0.39500000000000002</v>
      </c>
      <c r="H6788" s="75">
        <v>0.45900000000000002</v>
      </c>
      <c r="I6788" s="75">
        <v>0.34499999999999997</v>
      </c>
      <c r="J6788" s="75">
        <v>0.29799999999999999</v>
      </c>
      <c r="K6788" s="75">
        <v>0.45600000000000002</v>
      </c>
      <c r="L6788" s="75">
        <v>-0.62</v>
      </c>
      <c r="M6788" s="75">
        <v>-0.307</v>
      </c>
    </row>
    <row r="6789" spans="2:13" x14ac:dyDescent="0.3">
      <c r="B6789" s="75">
        <v>686</v>
      </c>
      <c r="C6789" s="75">
        <v>4</v>
      </c>
      <c r="D6789" s="75">
        <v>-2.3029999999999999</v>
      </c>
      <c r="E6789" s="75">
        <v>1.954</v>
      </c>
      <c r="F6789" s="75">
        <v>-1.4930000000000001</v>
      </c>
      <c r="G6789" s="75">
        <v>0.30499999999999999</v>
      </c>
      <c r="H6789" s="75">
        <v>4.7E-2</v>
      </c>
      <c r="I6789" s="75">
        <v>5.6000000000000001E-2</v>
      </c>
      <c r="J6789" s="75">
        <v>2.5999999999999999E-2</v>
      </c>
      <c r="K6789" s="75">
        <v>0.90200000000000002</v>
      </c>
      <c r="L6789" s="75">
        <v>-0.52200000000000002</v>
      </c>
      <c r="M6789" s="75">
        <v>-0.64500000000000002</v>
      </c>
    </row>
    <row r="6790" spans="2:13" x14ac:dyDescent="0.3">
      <c r="B6790" s="75">
        <v>687</v>
      </c>
      <c r="C6790" s="75">
        <v>5</v>
      </c>
      <c r="D6790" s="75">
        <v>-2.79</v>
      </c>
      <c r="E6790" s="75">
        <v>2.665</v>
      </c>
      <c r="F6790" s="75">
        <v>3.5999999999999997E-2</v>
      </c>
      <c r="G6790" s="75">
        <v>-0.44</v>
      </c>
      <c r="H6790" s="75">
        <v>-0.60399999999999998</v>
      </c>
      <c r="I6790" s="75">
        <v>0.81100000000000005</v>
      </c>
      <c r="J6790" s="75">
        <v>9.8000000000000004E-2</v>
      </c>
      <c r="K6790" s="75">
        <v>0.72299999999999998</v>
      </c>
      <c r="L6790" s="75">
        <v>0.13400000000000001</v>
      </c>
      <c r="M6790" s="75">
        <v>-0.91</v>
      </c>
    </row>
    <row r="6791" spans="2:13" x14ac:dyDescent="0.3">
      <c r="B6791" s="75">
        <v>688</v>
      </c>
      <c r="C6791" s="75">
        <v>6</v>
      </c>
      <c r="D6791" s="75">
        <v>-2.4449999999999998</v>
      </c>
      <c r="E6791" s="75">
        <v>2.6779999999999999</v>
      </c>
      <c r="F6791" s="75">
        <v>-0.81599999999999995</v>
      </c>
      <c r="G6791" s="75">
        <v>-0.74299999999999999</v>
      </c>
      <c r="H6791" s="75">
        <v>7.5999999999999998E-2</v>
      </c>
      <c r="I6791" s="75">
        <v>1.117</v>
      </c>
      <c r="J6791" s="75">
        <v>-5.7000000000000002E-2</v>
      </c>
      <c r="K6791" s="75">
        <v>1.7999999999999999E-2</v>
      </c>
      <c r="L6791" s="75">
        <v>0.28100000000000003</v>
      </c>
      <c r="M6791" s="75">
        <v>-0.72</v>
      </c>
    </row>
    <row r="6792" spans="2:13" x14ac:dyDescent="0.3">
      <c r="B6792" s="75">
        <v>689</v>
      </c>
      <c r="C6792" s="75">
        <v>7</v>
      </c>
      <c r="D6792" s="75">
        <v>-3.024</v>
      </c>
      <c r="E6792" s="75">
        <v>3.26</v>
      </c>
      <c r="F6792" s="75">
        <v>0.35</v>
      </c>
      <c r="G6792" s="75">
        <v>-0.57699999999999996</v>
      </c>
      <c r="H6792" s="75">
        <v>-1.1830000000000001</v>
      </c>
      <c r="I6792" s="75">
        <v>0.872</v>
      </c>
      <c r="J6792" s="75">
        <v>0.55600000000000005</v>
      </c>
      <c r="K6792" s="75">
        <v>0.76200000000000001</v>
      </c>
      <c r="L6792" s="75">
        <v>0.39500000000000002</v>
      </c>
      <c r="M6792" s="75">
        <v>-0.66500000000000004</v>
      </c>
    </row>
    <row r="6793" spans="2:13" x14ac:dyDescent="0.3">
      <c r="B6793" s="75">
        <v>690</v>
      </c>
      <c r="C6793" s="75">
        <v>8</v>
      </c>
      <c r="D6793" s="75">
        <v>-3.9830000000000001</v>
      </c>
      <c r="E6793" s="75">
        <v>3.6949999999999998</v>
      </c>
      <c r="F6793" s="75">
        <v>9.6000000000000002E-2</v>
      </c>
      <c r="G6793" s="75">
        <v>-0.33300000000000002</v>
      </c>
      <c r="H6793" s="75">
        <v>-1.01</v>
      </c>
      <c r="I6793" s="75">
        <v>0.16900000000000001</v>
      </c>
      <c r="J6793" s="75">
        <v>-0.108</v>
      </c>
      <c r="K6793" s="75">
        <v>1.6739999999999999</v>
      </c>
      <c r="L6793" s="75">
        <v>0.26200000000000001</v>
      </c>
      <c r="M6793" s="75">
        <v>-0.23100000000000001</v>
      </c>
    </row>
    <row r="6794" spans="2:13" x14ac:dyDescent="0.3">
      <c r="B6794" s="75">
        <v>691</v>
      </c>
      <c r="C6794" s="75">
        <v>9</v>
      </c>
      <c r="D6794" s="75">
        <v>-3.96</v>
      </c>
      <c r="E6794" s="75">
        <v>3.3730000000000002</v>
      </c>
      <c r="F6794" s="75">
        <v>-1.2350000000000001</v>
      </c>
      <c r="G6794" s="75">
        <v>0.152</v>
      </c>
      <c r="H6794" s="75">
        <v>3.1E-2</v>
      </c>
      <c r="I6794" s="75">
        <v>0.66400000000000003</v>
      </c>
      <c r="J6794" s="75">
        <v>0.55800000000000005</v>
      </c>
      <c r="K6794" s="75">
        <v>0.84099999999999997</v>
      </c>
      <c r="L6794" s="75">
        <v>-0.13300000000000001</v>
      </c>
      <c r="M6794" s="75">
        <v>-0.317</v>
      </c>
    </row>
    <row r="6795" spans="2:13" x14ac:dyDescent="0.3">
      <c r="B6795" s="75">
        <v>692</v>
      </c>
      <c r="C6795" s="75">
        <v>10</v>
      </c>
      <c r="D6795" s="75">
        <v>-4.617</v>
      </c>
      <c r="E6795" s="75">
        <v>3.0329999999999999</v>
      </c>
      <c r="F6795" s="75">
        <v>-0.90900000000000003</v>
      </c>
      <c r="G6795" s="75">
        <v>0.60399999999999998</v>
      </c>
      <c r="H6795" s="75">
        <v>-0.34100000000000003</v>
      </c>
      <c r="I6795" s="75">
        <v>0.63600000000000001</v>
      </c>
      <c r="J6795" s="75">
        <v>0.29399999999999998</v>
      </c>
      <c r="K6795" s="75">
        <v>0.52700000000000002</v>
      </c>
      <c r="L6795" s="75">
        <v>0.48</v>
      </c>
      <c r="M6795" s="75">
        <v>-0.55800000000000005</v>
      </c>
    </row>
    <row r="6796" spans="2:13" x14ac:dyDescent="0.3">
      <c r="B6796" s="75">
        <v>693</v>
      </c>
      <c r="C6796" s="75">
        <v>11</v>
      </c>
      <c r="D6796" s="75">
        <v>-3.7890000000000001</v>
      </c>
      <c r="E6796" s="75">
        <v>1.42</v>
      </c>
      <c r="F6796" s="75">
        <v>-0.372</v>
      </c>
      <c r="G6796" s="75">
        <v>0.56799999999999995</v>
      </c>
      <c r="H6796" s="75">
        <v>0.123</v>
      </c>
      <c r="I6796" s="75">
        <v>0.185</v>
      </c>
      <c r="J6796" s="75">
        <v>7.8E-2</v>
      </c>
      <c r="K6796" s="75">
        <v>1.006</v>
      </c>
      <c r="L6796" s="75">
        <v>-0.72199999999999998</v>
      </c>
      <c r="M6796" s="75">
        <v>-0.39100000000000001</v>
      </c>
    </row>
    <row r="6797" spans="2:13" x14ac:dyDescent="0.3">
      <c r="B6797" s="75">
        <v>694</v>
      </c>
      <c r="C6797" s="75">
        <v>1</v>
      </c>
      <c r="D6797" s="75">
        <v>-3.6760000000000002</v>
      </c>
      <c r="E6797" s="75">
        <v>-0.185</v>
      </c>
      <c r="F6797" s="75">
        <v>-0.56299999999999994</v>
      </c>
      <c r="G6797" s="75">
        <v>2.3769999999999998</v>
      </c>
      <c r="H6797" s="75">
        <v>9.6000000000000002E-2</v>
      </c>
      <c r="I6797" s="75">
        <v>1.8540000000000001</v>
      </c>
      <c r="J6797" s="75">
        <v>0.30299999999999999</v>
      </c>
      <c r="K6797" s="75">
        <v>0.29599999999999999</v>
      </c>
      <c r="L6797" s="75">
        <v>-0.35799999999999998</v>
      </c>
      <c r="M6797" s="75">
        <v>-1.2050000000000001</v>
      </c>
    </row>
    <row r="6798" spans="2:13" x14ac:dyDescent="0.3">
      <c r="B6798" s="75">
        <v>695</v>
      </c>
      <c r="C6798" s="75">
        <v>2</v>
      </c>
      <c r="D6798" s="75">
        <v>-3.0329999999999999</v>
      </c>
      <c r="E6798" s="75">
        <v>0.7</v>
      </c>
      <c r="F6798" s="75">
        <v>-1.077</v>
      </c>
      <c r="G6798" s="75">
        <v>1.266</v>
      </c>
      <c r="H6798" s="75">
        <v>0.19600000000000001</v>
      </c>
      <c r="I6798" s="75">
        <v>1.4530000000000001</v>
      </c>
      <c r="J6798" s="75">
        <v>0.317</v>
      </c>
      <c r="K6798" s="75">
        <v>0.94699999999999995</v>
      </c>
      <c r="L6798" s="75">
        <v>-0.32400000000000001</v>
      </c>
      <c r="M6798" s="75">
        <v>-0.82799999999999996</v>
      </c>
    </row>
    <row r="6799" spans="2:13" x14ac:dyDescent="0.3">
      <c r="B6799" s="75">
        <v>696</v>
      </c>
      <c r="C6799" s="75">
        <v>3</v>
      </c>
      <c r="D6799" s="75">
        <v>-2.6</v>
      </c>
      <c r="E6799" s="75">
        <v>1.2190000000000001</v>
      </c>
      <c r="F6799" s="75">
        <v>-1.3149999999999999</v>
      </c>
      <c r="G6799" s="75">
        <v>0.58899999999999997</v>
      </c>
      <c r="H6799" s="75">
        <v>0.311</v>
      </c>
      <c r="I6799" s="75">
        <v>0.36399999999999999</v>
      </c>
      <c r="J6799" s="75">
        <v>0.45100000000000001</v>
      </c>
      <c r="K6799" s="75">
        <v>0.35</v>
      </c>
      <c r="L6799" s="75">
        <v>-0.55600000000000005</v>
      </c>
      <c r="M6799" s="75">
        <v>-0.314</v>
      </c>
    </row>
    <row r="6800" spans="2:13" x14ac:dyDescent="0.3">
      <c r="B6800" s="75">
        <v>697</v>
      </c>
      <c r="C6800" s="75">
        <v>4</v>
      </c>
      <c r="D6800" s="75">
        <v>-2.3159999999999998</v>
      </c>
      <c r="E6800" s="75">
        <v>2.0070000000000001</v>
      </c>
      <c r="F6800" s="75">
        <v>-1.365</v>
      </c>
      <c r="G6800" s="75">
        <v>0.18099999999999999</v>
      </c>
      <c r="H6800" s="75">
        <v>0.20599999999999999</v>
      </c>
      <c r="I6800" s="75">
        <v>7.0999999999999994E-2</v>
      </c>
      <c r="J6800" s="75">
        <v>3.6999999999999998E-2</v>
      </c>
      <c r="K6800" s="75">
        <v>0.81399999999999995</v>
      </c>
      <c r="L6800" s="75">
        <v>-0.33200000000000002</v>
      </c>
      <c r="M6800" s="75">
        <v>-0.753</v>
      </c>
    </row>
    <row r="6801" spans="2:13" x14ac:dyDescent="0.3">
      <c r="B6801" s="75">
        <v>698</v>
      </c>
      <c r="C6801" s="75">
        <v>5</v>
      </c>
      <c r="D6801" s="75">
        <v>-2.7</v>
      </c>
      <c r="E6801" s="75">
        <v>2.6859999999999999</v>
      </c>
      <c r="F6801" s="75">
        <v>-4.2999999999999997E-2</v>
      </c>
      <c r="G6801" s="75">
        <v>-0.52800000000000002</v>
      </c>
      <c r="H6801" s="75">
        <v>-0.626</v>
      </c>
      <c r="I6801" s="75">
        <v>0.91700000000000004</v>
      </c>
      <c r="J6801" s="75">
        <v>0.16700000000000001</v>
      </c>
      <c r="K6801" s="75">
        <v>0.65200000000000002</v>
      </c>
      <c r="L6801" s="75">
        <v>0.1</v>
      </c>
      <c r="M6801" s="75">
        <v>-0.93700000000000006</v>
      </c>
    </row>
    <row r="6802" spans="2:13" x14ac:dyDescent="0.3">
      <c r="B6802" s="75">
        <v>699</v>
      </c>
      <c r="C6802" s="75">
        <v>6</v>
      </c>
      <c r="D6802" s="75">
        <v>-2.444</v>
      </c>
      <c r="E6802" s="75">
        <v>2.5289999999999999</v>
      </c>
      <c r="F6802" s="75">
        <v>-0.48699999999999999</v>
      </c>
      <c r="G6802" s="75">
        <v>-0.81399999999999995</v>
      </c>
      <c r="H6802" s="75">
        <v>-0.151</v>
      </c>
      <c r="I6802" s="75">
        <v>1.2849999999999999</v>
      </c>
      <c r="J6802" s="75">
        <v>7.6999999999999999E-2</v>
      </c>
      <c r="K6802" s="75">
        <v>-6.4000000000000001E-2</v>
      </c>
      <c r="L6802" s="75">
        <v>0.28699999999999998</v>
      </c>
      <c r="M6802" s="75">
        <v>-0.63800000000000001</v>
      </c>
    </row>
    <row r="6803" spans="2:13" x14ac:dyDescent="0.3">
      <c r="B6803" s="75">
        <v>700</v>
      </c>
      <c r="C6803" s="75">
        <v>7</v>
      </c>
      <c r="D6803" s="75">
        <v>-2.9689999999999999</v>
      </c>
      <c r="E6803" s="75">
        <v>3.1280000000000001</v>
      </c>
      <c r="F6803" s="75">
        <v>0.504</v>
      </c>
      <c r="G6803" s="75">
        <v>-0.48699999999999999</v>
      </c>
      <c r="H6803" s="75">
        <v>-1.371</v>
      </c>
      <c r="I6803" s="75">
        <v>0.70399999999999996</v>
      </c>
      <c r="J6803" s="75">
        <v>0.66</v>
      </c>
      <c r="K6803" s="75">
        <v>0.67600000000000005</v>
      </c>
      <c r="L6803" s="75">
        <v>0.46899999999999997</v>
      </c>
      <c r="M6803" s="75">
        <v>-0.52500000000000002</v>
      </c>
    </row>
    <row r="6804" spans="2:13" x14ac:dyDescent="0.3">
      <c r="B6804" s="75">
        <v>701</v>
      </c>
      <c r="C6804" s="75">
        <v>8</v>
      </c>
      <c r="D6804" s="75">
        <v>-3.8780000000000001</v>
      </c>
      <c r="E6804" s="75">
        <v>3.8159999999999998</v>
      </c>
      <c r="F6804" s="75">
        <v>-0.155</v>
      </c>
      <c r="G6804" s="75">
        <v>-0.66800000000000004</v>
      </c>
      <c r="H6804" s="75">
        <v>-1.2070000000000001</v>
      </c>
      <c r="I6804" s="75">
        <v>0.54100000000000004</v>
      </c>
      <c r="J6804" s="75">
        <v>2.1999999999999999E-2</v>
      </c>
      <c r="K6804" s="75">
        <v>1.972</v>
      </c>
      <c r="L6804" s="75">
        <v>-2.9000000000000001E-2</v>
      </c>
      <c r="M6804" s="75">
        <v>-0.28999999999999998</v>
      </c>
    </row>
    <row r="6805" spans="2:13" x14ac:dyDescent="0.3">
      <c r="B6805" s="75">
        <v>702</v>
      </c>
      <c r="C6805" s="75">
        <v>9</v>
      </c>
      <c r="D6805" s="75">
        <v>-3.8959999999999999</v>
      </c>
      <c r="E6805" s="75">
        <v>2.7679999999999998</v>
      </c>
      <c r="F6805" s="75">
        <v>-0.81599999999999995</v>
      </c>
      <c r="G6805" s="75">
        <v>-1.4E-2</v>
      </c>
      <c r="H6805" s="75">
        <v>-0.125</v>
      </c>
      <c r="I6805" s="75">
        <v>0.16800000000000001</v>
      </c>
      <c r="J6805" s="75">
        <v>0.307</v>
      </c>
      <c r="K6805" s="75">
        <v>1.2030000000000001</v>
      </c>
      <c r="L6805" s="75">
        <v>0.246</v>
      </c>
      <c r="M6805" s="75">
        <v>-0.11799999999999999</v>
      </c>
    </row>
    <row r="6806" spans="2:13" x14ac:dyDescent="0.3">
      <c r="B6806" s="75">
        <v>703</v>
      </c>
      <c r="C6806" s="75">
        <v>10</v>
      </c>
      <c r="D6806" s="75">
        <v>-4.7169999999999996</v>
      </c>
      <c r="E6806" s="75">
        <v>3.0590000000000002</v>
      </c>
      <c r="F6806" s="75">
        <v>-0.68200000000000005</v>
      </c>
      <c r="G6806" s="75">
        <v>0.53200000000000003</v>
      </c>
      <c r="H6806" s="75">
        <v>-0.48</v>
      </c>
      <c r="I6806" s="75">
        <v>0.73099999999999998</v>
      </c>
      <c r="J6806" s="75">
        <v>0.17399999999999999</v>
      </c>
      <c r="K6806" s="75">
        <v>0.49299999999999999</v>
      </c>
      <c r="L6806" s="75">
        <v>0.63500000000000001</v>
      </c>
      <c r="M6806" s="75">
        <v>-0.47299999999999998</v>
      </c>
    </row>
    <row r="6807" spans="2:13" x14ac:dyDescent="0.3">
      <c r="B6807" s="75">
        <v>704</v>
      </c>
      <c r="C6807" s="75">
        <v>11</v>
      </c>
      <c r="D6807" s="75">
        <v>-3.6890000000000001</v>
      </c>
      <c r="E6807" s="75">
        <v>1.367</v>
      </c>
      <c r="F6807" s="75">
        <v>-0.38900000000000001</v>
      </c>
      <c r="G6807" s="75">
        <v>0.376</v>
      </c>
      <c r="H6807" s="75">
        <v>0.13600000000000001</v>
      </c>
      <c r="I6807" s="75">
        <v>0.34300000000000003</v>
      </c>
      <c r="J6807" s="75">
        <v>0.156</v>
      </c>
      <c r="K6807" s="75">
        <v>1.01</v>
      </c>
      <c r="L6807" s="75">
        <v>-0.61099999999999999</v>
      </c>
      <c r="M6807" s="75">
        <v>-0.55100000000000005</v>
      </c>
    </row>
    <row r="6808" spans="2:13" x14ac:dyDescent="0.3">
      <c r="B6808" s="75">
        <v>705</v>
      </c>
      <c r="C6808" s="75">
        <v>1</v>
      </c>
      <c r="D6808" s="75">
        <v>-3.6440000000000001</v>
      </c>
      <c r="E6808" s="75">
        <v>-0.215</v>
      </c>
      <c r="F6808" s="75">
        <v>-0.57899999999999996</v>
      </c>
      <c r="G6808" s="75">
        <v>2.3069999999999999</v>
      </c>
      <c r="H6808" s="75">
        <v>4.5999999999999999E-2</v>
      </c>
      <c r="I6808" s="75">
        <v>1.9450000000000001</v>
      </c>
      <c r="J6808" s="75">
        <v>0.28000000000000003</v>
      </c>
      <c r="K6808" s="75">
        <v>0.27200000000000002</v>
      </c>
      <c r="L6808" s="75">
        <v>-0.53900000000000003</v>
      </c>
      <c r="M6808" s="75">
        <v>-1.226</v>
      </c>
    </row>
    <row r="6809" spans="2:13" x14ac:dyDescent="0.3">
      <c r="B6809" s="75">
        <v>706</v>
      </c>
      <c r="C6809" s="75">
        <v>2</v>
      </c>
      <c r="D6809" s="75">
        <v>-3.0339999999999998</v>
      </c>
      <c r="E6809" s="75">
        <v>0.45200000000000001</v>
      </c>
      <c r="F6809" s="75">
        <v>-0.94599999999999995</v>
      </c>
      <c r="G6809" s="75">
        <v>0.93100000000000005</v>
      </c>
      <c r="H6809" s="75">
        <v>0.128</v>
      </c>
      <c r="I6809" s="75">
        <v>1.514</v>
      </c>
      <c r="J6809" s="75">
        <v>0.14199999999999999</v>
      </c>
      <c r="K6809" s="75">
        <v>0.93200000000000005</v>
      </c>
      <c r="L6809" s="75">
        <v>-0.104</v>
      </c>
      <c r="M6809" s="75">
        <v>-0.97399999999999998</v>
      </c>
    </row>
    <row r="6810" spans="2:13" x14ac:dyDescent="0.3">
      <c r="B6810" s="75">
        <v>707</v>
      </c>
      <c r="C6810" s="75">
        <v>3</v>
      </c>
      <c r="D6810" s="75">
        <v>-2.8170000000000002</v>
      </c>
      <c r="E6810" s="75">
        <v>1.268</v>
      </c>
      <c r="F6810" s="75">
        <v>-1.127</v>
      </c>
      <c r="G6810" s="75">
        <v>0.70699999999999996</v>
      </c>
      <c r="H6810" s="75">
        <v>0.39900000000000002</v>
      </c>
      <c r="I6810" s="75">
        <v>0.40600000000000003</v>
      </c>
      <c r="J6810" s="75">
        <v>0.28899999999999998</v>
      </c>
      <c r="K6810" s="75">
        <v>0.31900000000000001</v>
      </c>
      <c r="L6810" s="75">
        <v>-0.69099999999999995</v>
      </c>
      <c r="M6810" s="75">
        <v>-0.379</v>
      </c>
    </row>
    <row r="6811" spans="2:13" x14ac:dyDescent="0.3">
      <c r="B6811" s="75">
        <v>708</v>
      </c>
      <c r="C6811" s="75">
        <v>4</v>
      </c>
      <c r="D6811" s="75">
        <v>-2.3820000000000001</v>
      </c>
      <c r="E6811" s="75">
        <v>1.984</v>
      </c>
      <c r="F6811" s="75">
        <v>-1.0960000000000001</v>
      </c>
      <c r="G6811" s="75">
        <v>-0.10299999999999999</v>
      </c>
      <c r="H6811" s="75">
        <v>0.36899999999999999</v>
      </c>
      <c r="I6811" s="75">
        <v>0.20399999999999999</v>
      </c>
      <c r="J6811" s="75">
        <v>-0.125</v>
      </c>
      <c r="K6811" s="75">
        <v>0.752</v>
      </c>
      <c r="L6811" s="75">
        <v>-0.13600000000000001</v>
      </c>
      <c r="M6811" s="75">
        <v>-0.95899999999999996</v>
      </c>
    </row>
    <row r="6812" spans="2:13" x14ac:dyDescent="0.3">
      <c r="B6812" s="75">
        <v>709</v>
      </c>
      <c r="C6812" s="75">
        <v>5</v>
      </c>
      <c r="D6812" s="75">
        <v>-2.54</v>
      </c>
      <c r="E6812" s="75">
        <v>2.9249999999999998</v>
      </c>
      <c r="F6812" s="75">
        <v>-0.377</v>
      </c>
      <c r="G6812" s="75">
        <v>-0.745</v>
      </c>
      <c r="H6812" s="75">
        <v>-0.56200000000000006</v>
      </c>
      <c r="I6812" s="75">
        <v>0.98099999999999998</v>
      </c>
      <c r="J6812" s="75">
        <v>0.30299999999999999</v>
      </c>
      <c r="K6812" s="75">
        <v>0.53900000000000003</v>
      </c>
      <c r="L6812" s="75">
        <v>0.127</v>
      </c>
      <c r="M6812" s="75">
        <v>-0.95899999999999996</v>
      </c>
    </row>
    <row r="6813" spans="2:13" x14ac:dyDescent="0.3">
      <c r="B6813" s="75">
        <v>710</v>
      </c>
      <c r="C6813" s="75">
        <v>6</v>
      </c>
      <c r="D6813" s="75">
        <v>-2.5049999999999999</v>
      </c>
      <c r="E6813" s="75">
        <v>2.3580000000000001</v>
      </c>
      <c r="F6813" s="75">
        <v>-0.184</v>
      </c>
      <c r="G6813" s="75">
        <v>-0.79200000000000004</v>
      </c>
      <c r="H6813" s="75">
        <v>-0.316</v>
      </c>
      <c r="I6813" s="75">
        <v>1.363</v>
      </c>
      <c r="J6813" s="75">
        <v>0.30199999999999999</v>
      </c>
      <c r="K6813" s="75">
        <v>-0.121</v>
      </c>
      <c r="L6813" s="75">
        <v>0.214</v>
      </c>
      <c r="M6813" s="75">
        <v>-0.622</v>
      </c>
    </row>
    <row r="6814" spans="2:13" x14ac:dyDescent="0.3">
      <c r="B6814" s="75">
        <v>711</v>
      </c>
      <c r="C6814" s="75">
        <v>7</v>
      </c>
      <c r="D6814" s="75">
        <v>-2.9510000000000001</v>
      </c>
      <c r="E6814" s="75">
        <v>2.64</v>
      </c>
      <c r="F6814" s="75">
        <v>0.83199999999999996</v>
      </c>
      <c r="G6814" s="75">
        <v>-0.38700000000000001</v>
      </c>
      <c r="H6814" s="75">
        <v>-1.502</v>
      </c>
      <c r="I6814" s="75">
        <v>0.27200000000000002</v>
      </c>
      <c r="J6814" s="75">
        <v>0.75600000000000001</v>
      </c>
      <c r="K6814" s="75">
        <v>0.53800000000000003</v>
      </c>
      <c r="L6814" s="75">
        <v>0.61599999999999999</v>
      </c>
      <c r="M6814" s="75">
        <v>-0.39900000000000002</v>
      </c>
    </row>
    <row r="6815" spans="2:13" x14ac:dyDescent="0.3">
      <c r="B6815" s="75">
        <v>712</v>
      </c>
      <c r="C6815" s="75">
        <v>8</v>
      </c>
      <c r="D6815" s="75">
        <v>-3.9790000000000001</v>
      </c>
      <c r="E6815" s="75">
        <v>3.661</v>
      </c>
      <c r="F6815" s="75">
        <v>0.16900000000000001</v>
      </c>
      <c r="G6815" s="75">
        <v>-0.59799999999999998</v>
      </c>
      <c r="H6815" s="75">
        <v>-1.4119999999999999</v>
      </c>
      <c r="I6815" s="75">
        <v>0.56899999999999995</v>
      </c>
      <c r="J6815" s="75">
        <v>8.9999999999999993E-3</v>
      </c>
      <c r="K6815" s="75">
        <v>1.9390000000000001</v>
      </c>
      <c r="L6815" s="75">
        <v>9.4E-2</v>
      </c>
      <c r="M6815" s="75">
        <v>-0.14899999999999999</v>
      </c>
    </row>
    <row r="6816" spans="2:13" x14ac:dyDescent="0.3">
      <c r="B6816" s="75">
        <v>713</v>
      </c>
      <c r="C6816" s="75">
        <v>9</v>
      </c>
      <c r="D6816" s="75">
        <v>-4.0830000000000002</v>
      </c>
      <c r="E6816" s="75">
        <v>2.3149999999999999</v>
      </c>
      <c r="F6816" s="75">
        <v>-0.375</v>
      </c>
      <c r="G6816" s="75">
        <v>0.52</v>
      </c>
      <c r="H6816" s="75">
        <v>-1.9E-2</v>
      </c>
      <c r="I6816" s="75">
        <v>-0.21099999999999999</v>
      </c>
      <c r="J6816" s="75">
        <v>-0.17199999999999999</v>
      </c>
      <c r="K6816" s="75">
        <v>1.054</v>
      </c>
      <c r="L6816" s="75">
        <v>0.38700000000000001</v>
      </c>
      <c r="M6816" s="75">
        <v>0.16800000000000001</v>
      </c>
    </row>
    <row r="6817" spans="2:13" x14ac:dyDescent="0.3">
      <c r="B6817" s="75">
        <v>714</v>
      </c>
      <c r="C6817" s="75">
        <v>10</v>
      </c>
      <c r="D6817" s="75">
        <v>-4.8049999999999997</v>
      </c>
      <c r="E6817" s="75">
        <v>3.2280000000000002</v>
      </c>
      <c r="F6817" s="75">
        <v>-0.501</v>
      </c>
      <c r="G6817" s="75">
        <v>0.60199999999999998</v>
      </c>
      <c r="H6817" s="75">
        <v>-0.53200000000000003</v>
      </c>
      <c r="I6817" s="75">
        <v>0.745</v>
      </c>
      <c r="J6817" s="75">
        <v>0.09</v>
      </c>
      <c r="K6817" s="75">
        <v>0.44500000000000001</v>
      </c>
      <c r="L6817" s="75">
        <v>0.75600000000000001</v>
      </c>
      <c r="M6817" s="75">
        <v>-0.42</v>
      </c>
    </row>
    <row r="6818" spans="2:13" x14ac:dyDescent="0.3">
      <c r="B6818" s="75">
        <v>715</v>
      </c>
      <c r="C6818" s="75">
        <v>11</v>
      </c>
      <c r="D6818" s="75">
        <v>-3.661</v>
      </c>
      <c r="E6818" s="75">
        <v>1.292</v>
      </c>
      <c r="F6818" s="75">
        <v>-0.433</v>
      </c>
      <c r="G6818" s="75">
        <v>0.34</v>
      </c>
      <c r="H6818" s="75">
        <v>9.8000000000000004E-2</v>
      </c>
      <c r="I6818" s="75">
        <v>0.36299999999999999</v>
      </c>
      <c r="J6818" s="75">
        <v>0.246</v>
      </c>
      <c r="K6818" s="75">
        <v>0.91100000000000003</v>
      </c>
      <c r="L6818" s="75">
        <v>-0.41499999999999998</v>
      </c>
      <c r="M6818" s="75">
        <v>-0.50700000000000001</v>
      </c>
    </row>
    <row r="6819" spans="2:13" x14ac:dyDescent="0.3">
      <c r="B6819" s="75">
        <v>716</v>
      </c>
      <c r="C6819" s="75">
        <v>1</v>
      </c>
      <c r="D6819" s="75">
        <v>-3.3370000000000002</v>
      </c>
      <c r="E6819" s="75">
        <v>-0.34699999999999998</v>
      </c>
      <c r="F6819" s="75">
        <v>-0.79</v>
      </c>
      <c r="G6819" s="75">
        <v>2.129</v>
      </c>
      <c r="H6819" s="75">
        <v>-5.8000000000000003E-2</v>
      </c>
      <c r="I6819" s="75">
        <v>2.0790000000000002</v>
      </c>
      <c r="J6819" s="75">
        <v>0.29499999999999998</v>
      </c>
      <c r="K6819" s="75">
        <v>0.246</v>
      </c>
      <c r="L6819" s="75">
        <v>-0.68700000000000006</v>
      </c>
      <c r="M6819" s="75">
        <v>-1.2410000000000001</v>
      </c>
    </row>
    <row r="6820" spans="2:13" x14ac:dyDescent="0.3">
      <c r="B6820" s="75">
        <v>717</v>
      </c>
      <c r="C6820" s="75">
        <v>2</v>
      </c>
      <c r="D6820" s="75">
        <v>-3</v>
      </c>
      <c r="E6820" s="75">
        <v>0.217</v>
      </c>
      <c r="F6820" s="75">
        <v>-0.85499999999999998</v>
      </c>
      <c r="G6820" s="75">
        <v>0.80300000000000005</v>
      </c>
      <c r="H6820" s="75">
        <v>-8.0000000000000002E-3</v>
      </c>
      <c r="I6820" s="75">
        <v>1.7949999999999999</v>
      </c>
      <c r="J6820" s="75">
        <v>-0.01</v>
      </c>
      <c r="K6820" s="75">
        <v>1.07</v>
      </c>
      <c r="L6820" s="75">
        <v>-6.0999999999999999E-2</v>
      </c>
      <c r="M6820" s="75">
        <v>-1.046</v>
      </c>
    </row>
    <row r="6821" spans="2:13" x14ac:dyDescent="0.3">
      <c r="B6821" s="75">
        <v>718</v>
      </c>
      <c r="C6821" s="75">
        <v>3</v>
      </c>
      <c r="D6821" s="75">
        <v>-3.0470000000000002</v>
      </c>
      <c r="E6821" s="75">
        <v>1.2669999999999999</v>
      </c>
      <c r="F6821" s="75">
        <v>-0.79900000000000004</v>
      </c>
      <c r="G6821" s="75">
        <v>0.50700000000000001</v>
      </c>
      <c r="H6821" s="75">
        <v>0.52400000000000002</v>
      </c>
      <c r="I6821" s="75">
        <v>0.50700000000000001</v>
      </c>
      <c r="J6821" s="75">
        <v>4.3999999999999997E-2</v>
      </c>
      <c r="K6821" s="75">
        <v>0.30199999999999999</v>
      </c>
      <c r="L6821" s="75">
        <v>-0.73099999999999998</v>
      </c>
      <c r="M6821" s="75">
        <v>-0.43099999999999999</v>
      </c>
    </row>
    <row r="6822" spans="2:13" x14ac:dyDescent="0.3">
      <c r="B6822" s="75">
        <v>719</v>
      </c>
      <c r="C6822" s="75">
        <v>4</v>
      </c>
      <c r="D6822" s="75">
        <v>-2.4500000000000002</v>
      </c>
      <c r="E6822" s="75">
        <v>1.9930000000000001</v>
      </c>
      <c r="F6822" s="75">
        <v>-1.08</v>
      </c>
      <c r="G6822" s="75">
        <v>-0.09</v>
      </c>
      <c r="H6822" s="75">
        <v>0.36699999999999999</v>
      </c>
      <c r="I6822" s="75">
        <v>0.32400000000000001</v>
      </c>
      <c r="J6822" s="75">
        <v>-0.16400000000000001</v>
      </c>
      <c r="K6822" s="75">
        <v>0.68400000000000005</v>
      </c>
      <c r="L6822" s="75">
        <v>-0.18099999999999999</v>
      </c>
      <c r="M6822" s="75">
        <v>-1.0129999999999999</v>
      </c>
    </row>
    <row r="6823" spans="2:13" x14ac:dyDescent="0.3">
      <c r="B6823" s="75">
        <v>720</v>
      </c>
      <c r="C6823" s="75">
        <v>5</v>
      </c>
      <c r="D6823" s="75">
        <v>-2.544</v>
      </c>
      <c r="E6823" s="75">
        <v>2.7250000000000001</v>
      </c>
      <c r="F6823" s="75">
        <v>-6.7000000000000004E-2</v>
      </c>
      <c r="G6823" s="75">
        <v>-0.78700000000000003</v>
      </c>
      <c r="H6823" s="75">
        <v>-0.90300000000000002</v>
      </c>
      <c r="I6823" s="75">
        <v>0.97</v>
      </c>
      <c r="J6823" s="75">
        <v>0.52400000000000002</v>
      </c>
      <c r="K6823" s="75">
        <v>0.32</v>
      </c>
      <c r="L6823" s="75">
        <v>0.28299999999999997</v>
      </c>
      <c r="M6823" s="75">
        <v>-0.82199999999999995</v>
      </c>
    </row>
    <row r="6824" spans="2:13" x14ac:dyDescent="0.3">
      <c r="B6824" s="75">
        <v>721</v>
      </c>
      <c r="C6824" s="75">
        <v>6</v>
      </c>
      <c r="D6824" s="75">
        <v>-2.7029999999999998</v>
      </c>
      <c r="E6824" s="75">
        <v>2.0659999999999998</v>
      </c>
      <c r="F6824" s="75">
        <v>0.20499999999999999</v>
      </c>
      <c r="G6824" s="75">
        <v>-0.63</v>
      </c>
      <c r="H6824" s="75">
        <v>-0.34499999999999997</v>
      </c>
      <c r="I6824" s="75">
        <v>1.2290000000000001</v>
      </c>
      <c r="J6824" s="75">
        <v>0.40300000000000002</v>
      </c>
      <c r="K6824" s="75">
        <v>-3.2000000000000001E-2</v>
      </c>
      <c r="L6824" s="75">
        <v>0.247</v>
      </c>
      <c r="M6824" s="75">
        <v>-0.69599999999999995</v>
      </c>
    </row>
    <row r="6825" spans="2:13" x14ac:dyDescent="0.3">
      <c r="B6825" s="75">
        <v>722</v>
      </c>
      <c r="C6825" s="75">
        <v>7</v>
      </c>
      <c r="D6825" s="75">
        <v>-3.0150000000000001</v>
      </c>
      <c r="E6825" s="75">
        <v>2.2189999999999999</v>
      </c>
      <c r="F6825" s="75">
        <v>0.996</v>
      </c>
      <c r="G6825" s="75">
        <v>-0.45500000000000002</v>
      </c>
      <c r="H6825" s="75">
        <v>-1.514</v>
      </c>
      <c r="I6825" s="75">
        <v>4.7E-2</v>
      </c>
      <c r="J6825" s="75">
        <v>0.86399999999999999</v>
      </c>
      <c r="K6825" s="75">
        <v>0.46800000000000003</v>
      </c>
      <c r="L6825" s="75">
        <v>0.65700000000000003</v>
      </c>
      <c r="M6825" s="75">
        <v>-0.34300000000000003</v>
      </c>
    </row>
    <row r="6826" spans="2:13" x14ac:dyDescent="0.3">
      <c r="B6826" s="75">
        <v>723</v>
      </c>
      <c r="C6826" s="75">
        <v>8</v>
      </c>
      <c r="D6826" s="75">
        <v>-4.1219999999999999</v>
      </c>
      <c r="E6826" s="75">
        <v>3.177</v>
      </c>
      <c r="F6826" s="75">
        <v>0.52900000000000003</v>
      </c>
      <c r="G6826" s="75">
        <v>-0.17599999999999999</v>
      </c>
      <c r="H6826" s="75">
        <v>-1.3069999999999999</v>
      </c>
      <c r="I6826" s="75">
        <v>0.13200000000000001</v>
      </c>
      <c r="J6826" s="75">
        <v>-0.27900000000000003</v>
      </c>
      <c r="K6826" s="75">
        <v>1.353</v>
      </c>
      <c r="L6826" s="75">
        <v>0.45800000000000002</v>
      </c>
      <c r="M6826" s="75">
        <v>-8.9999999999999993E-3</v>
      </c>
    </row>
    <row r="6827" spans="2:13" x14ac:dyDescent="0.3">
      <c r="B6827" s="75">
        <v>724</v>
      </c>
      <c r="C6827" s="75">
        <v>9</v>
      </c>
      <c r="D6827" s="75">
        <v>-4.0469999999999997</v>
      </c>
      <c r="E6827" s="75">
        <v>2.6259999999999999</v>
      </c>
      <c r="F6827" s="75">
        <v>-0.59699999999999998</v>
      </c>
      <c r="G6827" s="75">
        <v>0.82299999999999995</v>
      </c>
      <c r="H6827" s="75">
        <v>-0.26600000000000001</v>
      </c>
      <c r="I6827" s="75">
        <v>4.8000000000000001E-2</v>
      </c>
      <c r="J6827" s="75">
        <v>4.9000000000000002E-2</v>
      </c>
      <c r="K6827" s="75">
        <v>0.88200000000000001</v>
      </c>
      <c r="L6827" s="75">
        <v>0.35899999999999999</v>
      </c>
      <c r="M6827" s="75">
        <v>-0.20300000000000001</v>
      </c>
    </row>
    <row r="6828" spans="2:13" x14ac:dyDescent="0.3">
      <c r="B6828" s="75">
        <v>725</v>
      </c>
      <c r="C6828" s="75">
        <v>10</v>
      </c>
      <c r="D6828" s="75">
        <v>-4.8929999999999998</v>
      </c>
      <c r="E6828" s="75">
        <v>3.37</v>
      </c>
      <c r="F6828" s="75">
        <v>-0.46400000000000002</v>
      </c>
      <c r="G6828" s="75">
        <v>0.53800000000000003</v>
      </c>
      <c r="H6828" s="75">
        <v>-0.32700000000000001</v>
      </c>
      <c r="I6828" s="75">
        <v>0.496</v>
      </c>
      <c r="J6828" s="75">
        <v>0.27</v>
      </c>
      <c r="K6828" s="75">
        <v>0.47</v>
      </c>
      <c r="L6828" s="75">
        <v>0.74199999999999999</v>
      </c>
      <c r="M6828" s="75">
        <v>-0.14099999999999999</v>
      </c>
    </row>
    <row r="6829" spans="2:13" x14ac:dyDescent="0.3">
      <c r="B6829" s="75">
        <v>726</v>
      </c>
      <c r="C6829" s="75">
        <v>11</v>
      </c>
      <c r="D6829" s="75">
        <v>-3.6640000000000001</v>
      </c>
      <c r="E6829" s="75">
        <v>1.119</v>
      </c>
      <c r="F6829" s="75">
        <v>-0.45900000000000002</v>
      </c>
      <c r="G6829" s="75">
        <v>0.48199999999999998</v>
      </c>
      <c r="H6829" s="75">
        <v>8.2000000000000003E-2</v>
      </c>
      <c r="I6829" s="75">
        <v>0.221</v>
      </c>
      <c r="J6829" s="75">
        <v>0.185</v>
      </c>
      <c r="K6829" s="75">
        <v>0.86099999999999999</v>
      </c>
      <c r="L6829" s="75">
        <v>-0.23699999999999999</v>
      </c>
      <c r="M6829" s="75">
        <v>-0.41299999999999998</v>
      </c>
    </row>
    <row r="6830" spans="2:13" x14ac:dyDescent="0.3">
      <c r="B6830" s="75">
        <v>727</v>
      </c>
      <c r="C6830" s="75">
        <v>1</v>
      </c>
      <c r="D6830" s="75">
        <v>-2.4630000000000001</v>
      </c>
      <c r="E6830" s="75">
        <v>-0.19700000000000001</v>
      </c>
      <c r="F6830" s="75">
        <v>-1.264</v>
      </c>
      <c r="G6830" s="75">
        <v>1.1499999999999999</v>
      </c>
      <c r="H6830" s="75">
        <v>0.23400000000000001</v>
      </c>
      <c r="I6830" s="75">
        <v>1.833</v>
      </c>
      <c r="J6830" s="75">
        <v>6.6000000000000003E-2</v>
      </c>
      <c r="K6830" s="75">
        <v>0.73799999999999999</v>
      </c>
      <c r="L6830" s="75">
        <v>-1.3819999999999999</v>
      </c>
      <c r="M6830" s="75">
        <v>-0.498</v>
      </c>
    </row>
    <row r="6831" spans="2:13" x14ac:dyDescent="0.3">
      <c r="B6831" s="75">
        <v>728</v>
      </c>
      <c r="C6831" s="75">
        <v>2</v>
      </c>
      <c r="D6831" s="75">
        <v>-2.9129999999999998</v>
      </c>
      <c r="E6831" s="75">
        <v>0.75700000000000001</v>
      </c>
      <c r="F6831" s="75">
        <v>-0.81899999999999995</v>
      </c>
      <c r="G6831" s="75">
        <v>1.2450000000000001</v>
      </c>
      <c r="H6831" s="75">
        <v>0.41899999999999998</v>
      </c>
      <c r="I6831" s="75">
        <v>1.17</v>
      </c>
      <c r="J6831" s="75">
        <v>5.0999999999999997E-2</v>
      </c>
      <c r="K6831" s="75">
        <v>0.32800000000000001</v>
      </c>
      <c r="L6831" s="75">
        <v>-0.96</v>
      </c>
      <c r="M6831" s="75">
        <v>-0.61399999999999999</v>
      </c>
    </row>
    <row r="6832" spans="2:13" x14ac:dyDescent="0.3">
      <c r="B6832" s="75">
        <v>729</v>
      </c>
      <c r="C6832" s="75">
        <v>3</v>
      </c>
      <c r="D6832" s="75">
        <v>-2.012</v>
      </c>
      <c r="E6832" s="75">
        <v>1.1339999999999999</v>
      </c>
      <c r="F6832" s="75">
        <v>-1.0289999999999999</v>
      </c>
      <c r="G6832" s="75">
        <v>0.20499999999999999</v>
      </c>
      <c r="H6832" s="75">
        <v>0.66100000000000003</v>
      </c>
      <c r="I6832" s="75">
        <v>0.35899999999999999</v>
      </c>
      <c r="J6832" s="75">
        <v>0.45600000000000002</v>
      </c>
      <c r="K6832" s="75">
        <v>0.372</v>
      </c>
      <c r="L6832" s="75">
        <v>-0.93899999999999995</v>
      </c>
      <c r="M6832" s="75">
        <v>-0.61299999999999999</v>
      </c>
    </row>
    <row r="6833" spans="2:13" x14ac:dyDescent="0.3">
      <c r="B6833" s="75">
        <v>730</v>
      </c>
      <c r="C6833" s="75">
        <v>4</v>
      </c>
      <c r="D6833" s="75">
        <v>-2.101</v>
      </c>
      <c r="E6833" s="75">
        <v>1.502</v>
      </c>
      <c r="F6833" s="75">
        <v>-0.32200000000000001</v>
      </c>
      <c r="G6833" s="75">
        <v>-0.36299999999999999</v>
      </c>
      <c r="H6833" s="75">
        <v>2.5999999999999999E-2</v>
      </c>
      <c r="I6833" s="75">
        <v>0.11600000000000001</v>
      </c>
      <c r="J6833" s="75">
        <v>0.16200000000000001</v>
      </c>
      <c r="K6833" s="75">
        <v>-7.3999999999999996E-2</v>
      </c>
      <c r="L6833" s="75">
        <v>-0.106</v>
      </c>
      <c r="M6833" s="75">
        <v>-0.39700000000000002</v>
      </c>
    </row>
    <row r="6834" spans="2:13" x14ac:dyDescent="0.3">
      <c r="B6834" s="75">
        <v>731</v>
      </c>
      <c r="C6834" s="75">
        <v>5</v>
      </c>
      <c r="D6834" s="75">
        <v>-2.5649999999999999</v>
      </c>
      <c r="E6834" s="75">
        <v>1.871</v>
      </c>
      <c r="F6834" s="75">
        <v>-0.26900000000000002</v>
      </c>
      <c r="G6834" s="75">
        <v>0.187</v>
      </c>
      <c r="H6834" s="75">
        <v>-0.65600000000000003</v>
      </c>
      <c r="I6834" s="75">
        <v>0.26700000000000002</v>
      </c>
      <c r="J6834" s="75">
        <v>-0.32800000000000001</v>
      </c>
      <c r="K6834" s="75">
        <v>0.184</v>
      </c>
      <c r="L6834" s="75">
        <v>0.34799999999999998</v>
      </c>
      <c r="M6834" s="75">
        <v>-0.51100000000000001</v>
      </c>
    </row>
    <row r="6835" spans="2:13" x14ac:dyDescent="0.3">
      <c r="B6835" s="75">
        <v>732</v>
      </c>
      <c r="C6835" s="75">
        <v>6</v>
      </c>
      <c r="D6835" s="75">
        <v>-2.3460000000000001</v>
      </c>
      <c r="E6835" s="75">
        <v>1.6040000000000001</v>
      </c>
      <c r="F6835" s="75">
        <v>-0.28299999999999997</v>
      </c>
      <c r="G6835" s="75">
        <v>0.39300000000000002</v>
      </c>
      <c r="H6835" s="75">
        <v>-0.41599999999999998</v>
      </c>
      <c r="I6835" s="75">
        <v>0.26800000000000002</v>
      </c>
      <c r="J6835" s="75">
        <v>-0.46300000000000002</v>
      </c>
      <c r="K6835" s="75">
        <v>0.38700000000000001</v>
      </c>
      <c r="L6835" s="75">
        <v>0.253</v>
      </c>
      <c r="M6835" s="75">
        <v>-0.504</v>
      </c>
    </row>
    <row r="6836" spans="2:13" x14ac:dyDescent="0.3">
      <c r="B6836" s="75">
        <v>733</v>
      </c>
      <c r="C6836" s="75">
        <v>7</v>
      </c>
      <c r="D6836" s="75">
        <v>-3.008</v>
      </c>
      <c r="E6836" s="75">
        <v>2.8820000000000001</v>
      </c>
      <c r="F6836" s="75">
        <v>-0.9</v>
      </c>
      <c r="G6836" s="75">
        <v>0.214</v>
      </c>
      <c r="H6836" s="75">
        <v>-0.56499999999999995</v>
      </c>
      <c r="I6836" s="75">
        <v>-0.19700000000000001</v>
      </c>
      <c r="J6836" s="75">
        <v>0.44900000000000001</v>
      </c>
      <c r="K6836" s="75">
        <v>0.30499999999999999</v>
      </c>
      <c r="L6836" s="75">
        <v>0.41299999999999998</v>
      </c>
      <c r="M6836" s="75">
        <v>-0.3</v>
      </c>
    </row>
    <row r="6837" spans="2:13" x14ac:dyDescent="0.3">
      <c r="B6837" s="75">
        <v>734</v>
      </c>
      <c r="C6837" s="75">
        <v>8</v>
      </c>
      <c r="D6837" s="75">
        <v>-3.823</v>
      </c>
      <c r="E6837" s="75">
        <v>3.536</v>
      </c>
      <c r="F6837" s="75">
        <v>-2.0699999999999998</v>
      </c>
      <c r="G6837" s="75">
        <v>0.245</v>
      </c>
      <c r="H6837" s="75">
        <v>-0.442</v>
      </c>
      <c r="I6837" s="75">
        <v>1.125</v>
      </c>
      <c r="J6837" s="75">
        <v>0.73</v>
      </c>
      <c r="K6837" s="75">
        <v>0.53800000000000003</v>
      </c>
      <c r="L6837" s="75">
        <v>-6.0000000000000001E-3</v>
      </c>
      <c r="M6837" s="75">
        <v>-0.64</v>
      </c>
    </row>
    <row r="6838" spans="2:13" x14ac:dyDescent="0.3">
      <c r="B6838" s="75">
        <v>735</v>
      </c>
      <c r="C6838" s="75">
        <v>9</v>
      </c>
      <c r="D6838" s="75">
        <v>-4.0190000000000001</v>
      </c>
      <c r="E6838" s="75">
        <v>3.52</v>
      </c>
      <c r="F6838" s="75">
        <v>-1.0580000000000001</v>
      </c>
      <c r="G6838" s="75">
        <v>-0.2</v>
      </c>
      <c r="H6838" s="75">
        <v>-0.54500000000000004</v>
      </c>
      <c r="I6838" s="75">
        <v>1.3480000000000001</v>
      </c>
      <c r="J6838" s="75">
        <v>0.35099999999999998</v>
      </c>
      <c r="K6838" s="75">
        <v>0.82</v>
      </c>
      <c r="L6838" s="75">
        <v>-0.86799999999999999</v>
      </c>
      <c r="M6838" s="75">
        <v>-0.434</v>
      </c>
    </row>
    <row r="6839" spans="2:13" x14ac:dyDescent="0.3">
      <c r="B6839" s="75">
        <v>736</v>
      </c>
      <c r="C6839" s="75">
        <v>10</v>
      </c>
      <c r="D6839" s="75">
        <v>-4.0220000000000002</v>
      </c>
      <c r="E6839" s="75">
        <v>0.94099999999999995</v>
      </c>
      <c r="F6839" s="75">
        <v>-0.623</v>
      </c>
      <c r="G6839" s="75">
        <v>1.4610000000000001</v>
      </c>
      <c r="H6839" s="75">
        <v>0.02</v>
      </c>
      <c r="I6839" s="75">
        <v>1.9039999999999999</v>
      </c>
      <c r="J6839" s="75">
        <v>-7.3999999999999996E-2</v>
      </c>
      <c r="K6839" s="75">
        <v>0.46400000000000002</v>
      </c>
      <c r="L6839" s="75">
        <v>-0.54100000000000004</v>
      </c>
      <c r="M6839" s="75">
        <v>-0.21099999999999999</v>
      </c>
    </row>
    <row r="6840" spans="2:13" x14ac:dyDescent="0.3">
      <c r="B6840" s="75">
        <v>737</v>
      </c>
      <c r="C6840" s="75">
        <v>11</v>
      </c>
      <c r="D6840" s="75">
        <v>-3.2090000000000001</v>
      </c>
      <c r="E6840" s="75">
        <v>1.85</v>
      </c>
      <c r="F6840" s="75">
        <v>-0.39400000000000002</v>
      </c>
      <c r="G6840" s="75">
        <v>0.55500000000000005</v>
      </c>
      <c r="H6840" s="75">
        <v>0.42499999999999999</v>
      </c>
      <c r="I6840" s="75">
        <v>0.313</v>
      </c>
      <c r="J6840" s="75">
        <v>6.7000000000000004E-2</v>
      </c>
      <c r="K6840" s="75">
        <v>7.6999999999999999E-2</v>
      </c>
      <c r="L6840" s="75">
        <v>-0.16300000000000001</v>
      </c>
      <c r="M6840" s="75">
        <v>-0.94399999999999995</v>
      </c>
    </row>
    <row r="6841" spans="2:13" x14ac:dyDescent="0.3">
      <c r="B6841" s="75">
        <v>738</v>
      </c>
      <c r="C6841" s="75">
        <v>1</v>
      </c>
      <c r="D6841" s="75">
        <v>-2.3769999999999998</v>
      </c>
      <c r="E6841" s="75">
        <v>-0.26600000000000001</v>
      </c>
      <c r="F6841" s="75">
        <v>-1.371</v>
      </c>
      <c r="G6841" s="75">
        <v>1.0900000000000001</v>
      </c>
      <c r="H6841" s="75">
        <v>0.24</v>
      </c>
      <c r="I6841" s="75">
        <v>1.843</v>
      </c>
      <c r="J6841" s="75">
        <v>0.107</v>
      </c>
      <c r="K6841" s="75">
        <v>0.70199999999999996</v>
      </c>
      <c r="L6841" s="75">
        <v>-1.256</v>
      </c>
      <c r="M6841" s="75">
        <v>-0.62</v>
      </c>
    </row>
    <row r="6842" spans="2:13" x14ac:dyDescent="0.3">
      <c r="B6842" s="75">
        <v>739</v>
      </c>
      <c r="C6842" s="75">
        <v>2</v>
      </c>
      <c r="D6842" s="75">
        <v>-2.9609999999999999</v>
      </c>
      <c r="E6842" s="75">
        <v>0.76600000000000001</v>
      </c>
      <c r="F6842" s="75">
        <v>-0.8</v>
      </c>
      <c r="G6842" s="75">
        <v>0.96199999999999997</v>
      </c>
      <c r="H6842" s="75">
        <v>0.65800000000000003</v>
      </c>
      <c r="I6842" s="75">
        <v>1.012</v>
      </c>
      <c r="J6842" s="75">
        <v>0.34699999999999998</v>
      </c>
      <c r="K6842" s="75">
        <v>-1.4999999999999999E-2</v>
      </c>
      <c r="L6842" s="75">
        <v>-0.42499999999999999</v>
      </c>
      <c r="M6842" s="75">
        <v>-0.746</v>
      </c>
    </row>
    <row r="6843" spans="2:13" x14ac:dyDescent="0.3">
      <c r="B6843" s="75">
        <v>740</v>
      </c>
      <c r="C6843" s="75">
        <v>3</v>
      </c>
      <c r="D6843" s="75">
        <v>-2.2069999999999999</v>
      </c>
      <c r="E6843" s="75">
        <v>1.0900000000000001</v>
      </c>
      <c r="F6843" s="75">
        <v>-0.627</v>
      </c>
      <c r="G6843" s="75">
        <v>2.4E-2</v>
      </c>
      <c r="H6843" s="75">
        <v>0.91200000000000003</v>
      </c>
      <c r="I6843" s="75">
        <v>0.66200000000000003</v>
      </c>
      <c r="J6843" s="75">
        <v>0.24099999999999999</v>
      </c>
      <c r="K6843" s="75">
        <v>0.34799999999999998</v>
      </c>
      <c r="L6843" s="75">
        <v>-0.70199999999999996</v>
      </c>
      <c r="M6843" s="75">
        <v>-0.91200000000000003</v>
      </c>
    </row>
    <row r="6844" spans="2:13" x14ac:dyDescent="0.3">
      <c r="B6844" s="75">
        <v>741</v>
      </c>
      <c r="C6844" s="75">
        <v>4</v>
      </c>
      <c r="D6844" s="75">
        <v>-2.1309999999999998</v>
      </c>
      <c r="E6844" s="75">
        <v>1.4870000000000001</v>
      </c>
      <c r="F6844" s="75">
        <v>-0.30199999999999999</v>
      </c>
      <c r="G6844" s="75">
        <v>-0.27200000000000002</v>
      </c>
      <c r="H6844" s="75">
        <v>1.2E-2</v>
      </c>
      <c r="I6844" s="75">
        <v>6.7000000000000004E-2</v>
      </c>
      <c r="J6844" s="75">
        <v>0.14899999999999999</v>
      </c>
      <c r="K6844" s="75">
        <v>2.1999999999999999E-2</v>
      </c>
      <c r="L6844" s="75">
        <v>-0.13300000000000001</v>
      </c>
      <c r="M6844" s="75">
        <v>-0.32200000000000001</v>
      </c>
    </row>
    <row r="6845" spans="2:13" x14ac:dyDescent="0.3">
      <c r="B6845" s="75">
        <v>742</v>
      </c>
      <c r="C6845" s="75">
        <v>5</v>
      </c>
      <c r="D6845" s="75">
        <v>-2.5960000000000001</v>
      </c>
      <c r="E6845" s="75">
        <v>1.867</v>
      </c>
      <c r="F6845" s="75">
        <v>-0.20799999999999999</v>
      </c>
      <c r="G6845" s="75">
        <v>0.20799999999999999</v>
      </c>
      <c r="H6845" s="75">
        <v>-0.57399999999999995</v>
      </c>
      <c r="I6845" s="75">
        <v>0.14599999999999999</v>
      </c>
      <c r="J6845" s="75">
        <v>-0.214</v>
      </c>
      <c r="K6845" s="75">
        <v>0.11600000000000001</v>
      </c>
      <c r="L6845" s="75">
        <v>0.39500000000000002</v>
      </c>
      <c r="M6845" s="75">
        <v>-0.54100000000000004</v>
      </c>
    </row>
    <row r="6846" spans="2:13" x14ac:dyDescent="0.3">
      <c r="B6846" s="75">
        <v>743</v>
      </c>
      <c r="C6846" s="75">
        <v>6</v>
      </c>
      <c r="D6846" s="75">
        <v>-2.3780000000000001</v>
      </c>
      <c r="E6846" s="75">
        <v>1.5680000000000001</v>
      </c>
      <c r="F6846" s="75">
        <v>-0.24299999999999999</v>
      </c>
      <c r="G6846" s="75">
        <v>0.40699999999999997</v>
      </c>
      <c r="H6846" s="75">
        <v>-0.42799999999999999</v>
      </c>
      <c r="I6846" s="75">
        <v>0.22900000000000001</v>
      </c>
      <c r="J6846" s="75">
        <v>-0.29299999999999998</v>
      </c>
      <c r="K6846" s="75">
        <v>0.29699999999999999</v>
      </c>
      <c r="L6846" s="75">
        <v>0.372</v>
      </c>
      <c r="M6846" s="75">
        <v>-0.51200000000000001</v>
      </c>
    </row>
    <row r="6847" spans="2:13" x14ac:dyDescent="0.3">
      <c r="B6847" s="75">
        <v>744</v>
      </c>
      <c r="C6847" s="75">
        <v>7</v>
      </c>
      <c r="D6847" s="75">
        <v>-3.117</v>
      </c>
      <c r="E6847" s="75">
        <v>2.8759999999999999</v>
      </c>
      <c r="F6847" s="75">
        <v>-0.746</v>
      </c>
      <c r="G6847" s="75">
        <v>-4.7E-2</v>
      </c>
      <c r="H6847" s="75">
        <v>-0.42699999999999999</v>
      </c>
      <c r="I6847" s="75">
        <v>-5.2999999999999999E-2</v>
      </c>
      <c r="J6847" s="75">
        <v>0.45300000000000001</v>
      </c>
      <c r="K6847" s="75">
        <v>0.30499999999999999</v>
      </c>
      <c r="L6847" s="75">
        <v>0.54100000000000004</v>
      </c>
      <c r="M6847" s="75">
        <v>-0.48899999999999999</v>
      </c>
    </row>
    <row r="6848" spans="2:13" x14ac:dyDescent="0.3">
      <c r="B6848" s="75">
        <v>745</v>
      </c>
      <c r="C6848" s="75">
        <v>8</v>
      </c>
      <c r="D6848" s="75">
        <v>-3.911</v>
      </c>
      <c r="E6848" s="75">
        <v>3.7029999999999998</v>
      </c>
      <c r="F6848" s="75">
        <v>-1.9650000000000001</v>
      </c>
      <c r="G6848" s="75">
        <v>0.13200000000000001</v>
      </c>
      <c r="H6848" s="75">
        <v>-0.20899999999999999</v>
      </c>
      <c r="I6848" s="75">
        <v>0.92900000000000005</v>
      </c>
      <c r="J6848" s="75">
        <v>0.81100000000000005</v>
      </c>
      <c r="K6848" s="75">
        <v>0.495</v>
      </c>
      <c r="L6848" s="75">
        <v>-0.14199999999999999</v>
      </c>
      <c r="M6848" s="75">
        <v>-0.51900000000000002</v>
      </c>
    </row>
    <row r="6849" spans="2:13" x14ac:dyDescent="0.3">
      <c r="B6849" s="75">
        <v>746</v>
      </c>
      <c r="C6849" s="75">
        <v>9</v>
      </c>
      <c r="D6849" s="75">
        <v>-4.1349999999999998</v>
      </c>
      <c r="E6849" s="75">
        <v>3.6509999999999998</v>
      </c>
      <c r="F6849" s="75">
        <v>-0.751</v>
      </c>
      <c r="G6849" s="75">
        <v>-6.6000000000000003E-2</v>
      </c>
      <c r="H6849" s="75">
        <v>-0.78900000000000003</v>
      </c>
      <c r="I6849" s="75">
        <v>1.131</v>
      </c>
      <c r="J6849" s="75">
        <v>0.496</v>
      </c>
      <c r="K6849" s="75">
        <v>0.78800000000000003</v>
      </c>
      <c r="L6849" s="75">
        <v>-0.88300000000000001</v>
      </c>
      <c r="M6849" s="75">
        <v>-0.35099999999999998</v>
      </c>
    </row>
    <row r="6850" spans="2:13" x14ac:dyDescent="0.3">
      <c r="B6850" s="75">
        <v>747</v>
      </c>
      <c r="C6850" s="75">
        <v>10</v>
      </c>
      <c r="D6850" s="75">
        <v>-4.0279999999999996</v>
      </c>
      <c r="E6850" s="75">
        <v>0.98199999999999998</v>
      </c>
      <c r="F6850" s="75">
        <v>-0.64800000000000002</v>
      </c>
      <c r="G6850" s="75">
        <v>1.478</v>
      </c>
      <c r="H6850" s="75">
        <v>-4.8000000000000001E-2</v>
      </c>
      <c r="I6850" s="75">
        <v>2.1080000000000001</v>
      </c>
      <c r="J6850" s="75">
        <v>-0.14599999999999999</v>
      </c>
      <c r="K6850" s="75">
        <v>0.46700000000000003</v>
      </c>
      <c r="L6850" s="75">
        <v>-0.65400000000000003</v>
      </c>
      <c r="M6850" s="75">
        <v>-0.193</v>
      </c>
    </row>
    <row r="6851" spans="2:13" x14ac:dyDescent="0.3">
      <c r="B6851" s="75">
        <v>748</v>
      </c>
      <c r="C6851" s="75">
        <v>11</v>
      </c>
      <c r="D6851" s="75">
        <v>-3.2650000000000001</v>
      </c>
      <c r="E6851" s="75">
        <v>1.9330000000000001</v>
      </c>
      <c r="F6851" s="75">
        <v>-0.316</v>
      </c>
      <c r="G6851" s="75">
        <v>0.60199999999999998</v>
      </c>
      <c r="H6851" s="75">
        <v>0.438</v>
      </c>
      <c r="I6851" s="75">
        <v>0.33600000000000002</v>
      </c>
      <c r="J6851" s="75">
        <v>4.8000000000000001E-2</v>
      </c>
      <c r="K6851" s="75">
        <v>0.13400000000000001</v>
      </c>
      <c r="L6851" s="75">
        <v>-0.16</v>
      </c>
      <c r="M6851" s="75">
        <v>-0.99099999999999999</v>
      </c>
    </row>
    <row r="6852" spans="2:13" x14ac:dyDescent="0.3">
      <c r="B6852" s="75">
        <v>749</v>
      </c>
      <c r="C6852" s="75">
        <v>1</v>
      </c>
      <c r="D6852" s="75">
        <v>-2.3820000000000001</v>
      </c>
      <c r="E6852" s="75">
        <v>-0.29399999999999998</v>
      </c>
      <c r="F6852" s="75">
        <v>-1.397</v>
      </c>
      <c r="G6852" s="75">
        <v>1.0509999999999999</v>
      </c>
      <c r="H6852" s="75">
        <v>0.21099999999999999</v>
      </c>
      <c r="I6852" s="75">
        <v>1.901</v>
      </c>
      <c r="J6852" s="75">
        <v>0.151</v>
      </c>
      <c r="K6852" s="75">
        <v>0.65400000000000003</v>
      </c>
      <c r="L6852" s="75">
        <v>-1.286</v>
      </c>
      <c r="M6852" s="75">
        <v>-0.60899999999999999</v>
      </c>
    </row>
    <row r="6853" spans="2:13" x14ac:dyDescent="0.3">
      <c r="B6853" s="75">
        <v>750</v>
      </c>
      <c r="C6853" s="75">
        <v>2</v>
      </c>
      <c r="D6853" s="75">
        <v>-2.9409999999999998</v>
      </c>
      <c r="E6853" s="75">
        <v>0.71</v>
      </c>
      <c r="F6853" s="75">
        <v>-0.85499999999999998</v>
      </c>
      <c r="G6853" s="75">
        <v>0.90200000000000002</v>
      </c>
      <c r="H6853" s="75">
        <v>0.63500000000000001</v>
      </c>
      <c r="I6853" s="75">
        <v>0.92400000000000004</v>
      </c>
      <c r="J6853" s="75">
        <v>0.46600000000000003</v>
      </c>
      <c r="K6853" s="75">
        <v>0.01</v>
      </c>
      <c r="L6853" s="75">
        <v>-0.34200000000000003</v>
      </c>
      <c r="M6853" s="75">
        <v>-0.58799999999999997</v>
      </c>
    </row>
    <row r="6854" spans="2:13" x14ac:dyDescent="0.3">
      <c r="B6854" s="75">
        <v>751</v>
      </c>
      <c r="C6854" s="75">
        <v>3</v>
      </c>
      <c r="D6854" s="75">
        <v>-2.306</v>
      </c>
      <c r="E6854" s="75">
        <v>1.0860000000000001</v>
      </c>
      <c r="F6854" s="75">
        <v>-0.59</v>
      </c>
      <c r="G6854" s="75">
        <v>0.106</v>
      </c>
      <c r="H6854" s="75">
        <v>0.93100000000000005</v>
      </c>
      <c r="I6854" s="75">
        <v>0.73299999999999998</v>
      </c>
      <c r="J6854" s="75">
        <v>0.21299999999999999</v>
      </c>
      <c r="K6854" s="75">
        <v>0.27400000000000002</v>
      </c>
      <c r="L6854" s="75">
        <v>-0.68400000000000005</v>
      </c>
      <c r="M6854" s="75">
        <v>-0.91100000000000003</v>
      </c>
    </row>
    <row r="6855" spans="2:13" x14ac:dyDescent="0.3">
      <c r="B6855" s="75">
        <v>752</v>
      </c>
      <c r="C6855" s="75">
        <v>4</v>
      </c>
      <c r="D6855" s="75">
        <v>-2.1619999999999999</v>
      </c>
      <c r="E6855" s="75">
        <v>1.5329999999999999</v>
      </c>
      <c r="F6855" s="75">
        <v>-0.26700000000000002</v>
      </c>
      <c r="G6855" s="75">
        <v>-0.28699999999999998</v>
      </c>
      <c r="H6855" s="75">
        <v>-2.5999999999999999E-2</v>
      </c>
      <c r="I6855" s="75">
        <v>0.122</v>
      </c>
      <c r="J6855" s="75">
        <v>0.16800000000000001</v>
      </c>
      <c r="K6855" s="75">
        <v>-2.4E-2</v>
      </c>
      <c r="L6855" s="75">
        <v>-0.26800000000000002</v>
      </c>
      <c r="M6855" s="75">
        <v>-0.27</v>
      </c>
    </row>
    <row r="6856" spans="2:13" x14ac:dyDescent="0.3">
      <c r="B6856" s="75">
        <v>753</v>
      </c>
      <c r="C6856" s="75">
        <v>5</v>
      </c>
      <c r="D6856" s="75">
        <v>-2.6389999999999998</v>
      </c>
      <c r="E6856" s="75">
        <v>1.88</v>
      </c>
      <c r="F6856" s="75">
        <v>-0.38900000000000001</v>
      </c>
      <c r="G6856" s="75">
        <v>0.20399999999999999</v>
      </c>
      <c r="H6856" s="75">
        <v>-0.57099999999999995</v>
      </c>
      <c r="I6856" s="75">
        <v>9.4E-2</v>
      </c>
      <c r="J6856" s="75">
        <v>-0.23300000000000001</v>
      </c>
      <c r="K6856" s="75">
        <v>0.27900000000000003</v>
      </c>
      <c r="L6856" s="75">
        <v>0.42599999999999999</v>
      </c>
      <c r="M6856" s="75">
        <v>-0.59799999999999998</v>
      </c>
    </row>
    <row r="6857" spans="2:13" x14ac:dyDescent="0.3">
      <c r="B6857" s="75">
        <v>754</v>
      </c>
      <c r="C6857" s="75">
        <v>6</v>
      </c>
      <c r="D6857" s="75">
        <v>-2.4580000000000002</v>
      </c>
      <c r="E6857" s="75">
        <v>1.5860000000000001</v>
      </c>
      <c r="F6857" s="75">
        <v>-0.35899999999999999</v>
      </c>
      <c r="G6857" s="75">
        <v>0.376</v>
      </c>
      <c r="H6857" s="75">
        <v>-0.24399999999999999</v>
      </c>
      <c r="I6857" s="75">
        <v>0.13400000000000001</v>
      </c>
      <c r="J6857" s="75">
        <v>-0.16300000000000001</v>
      </c>
      <c r="K6857" s="75">
        <v>0.29799999999999999</v>
      </c>
      <c r="L6857" s="75">
        <v>0.44400000000000001</v>
      </c>
      <c r="M6857" s="75">
        <v>-0.71099999999999997</v>
      </c>
    </row>
    <row r="6858" spans="2:13" x14ac:dyDescent="0.3">
      <c r="B6858" s="75">
        <v>755</v>
      </c>
      <c r="C6858" s="75">
        <v>7</v>
      </c>
      <c r="D6858" s="75">
        <v>-3.242</v>
      </c>
      <c r="E6858" s="75">
        <v>2.9009999999999998</v>
      </c>
      <c r="F6858" s="75">
        <v>-0.63200000000000001</v>
      </c>
      <c r="G6858" s="75">
        <v>-0.33200000000000002</v>
      </c>
      <c r="H6858" s="75">
        <v>-0.42099999999999999</v>
      </c>
      <c r="I6858" s="75">
        <v>0.22600000000000001</v>
      </c>
      <c r="J6858" s="75">
        <v>0.53600000000000003</v>
      </c>
      <c r="K6858" s="75">
        <v>0.14199999999999999</v>
      </c>
      <c r="L6858" s="75">
        <v>0.623</v>
      </c>
      <c r="M6858" s="75">
        <v>-0.61599999999999999</v>
      </c>
    </row>
    <row r="6859" spans="2:13" x14ac:dyDescent="0.3">
      <c r="B6859" s="75">
        <v>756</v>
      </c>
      <c r="C6859" s="75">
        <v>8</v>
      </c>
      <c r="D6859" s="75">
        <v>-3.9769999999999999</v>
      </c>
      <c r="E6859" s="75">
        <v>3.6840000000000002</v>
      </c>
      <c r="F6859" s="75">
        <v>-1.242</v>
      </c>
      <c r="G6859" s="75">
        <v>-0.36399999999999999</v>
      </c>
      <c r="H6859" s="75">
        <v>-0.217</v>
      </c>
      <c r="I6859" s="75">
        <v>0.59399999999999997</v>
      </c>
      <c r="J6859" s="75">
        <v>0.75900000000000001</v>
      </c>
      <c r="K6859" s="75">
        <v>0.6</v>
      </c>
      <c r="L6859" s="75">
        <v>6.9000000000000006E-2</v>
      </c>
      <c r="M6859" s="75">
        <v>-0.25</v>
      </c>
    </row>
    <row r="6860" spans="2:13" x14ac:dyDescent="0.3">
      <c r="B6860" s="75">
        <v>757</v>
      </c>
      <c r="C6860" s="75">
        <v>9</v>
      </c>
      <c r="D6860" s="75">
        <v>-4.0940000000000003</v>
      </c>
      <c r="E6860" s="75">
        <v>3.5859999999999999</v>
      </c>
      <c r="F6860" s="75">
        <v>-0.84499999999999997</v>
      </c>
      <c r="G6860" s="75">
        <v>-2.5999999999999999E-2</v>
      </c>
      <c r="H6860" s="75">
        <v>-0.53800000000000003</v>
      </c>
      <c r="I6860" s="75">
        <v>0.96399999999999997</v>
      </c>
      <c r="J6860" s="75">
        <v>0.66600000000000004</v>
      </c>
      <c r="K6860" s="75">
        <v>0.64700000000000002</v>
      </c>
      <c r="L6860" s="75">
        <v>-0.41199999999999998</v>
      </c>
      <c r="M6860" s="75">
        <v>-0.47699999999999998</v>
      </c>
    </row>
    <row r="6861" spans="2:13" x14ac:dyDescent="0.3">
      <c r="B6861" s="75">
        <v>758</v>
      </c>
      <c r="C6861" s="75">
        <v>10</v>
      </c>
      <c r="D6861" s="75">
        <v>-4.1379999999999999</v>
      </c>
      <c r="E6861" s="75">
        <v>1.1279999999999999</v>
      </c>
      <c r="F6861" s="75">
        <v>-0.60099999999999998</v>
      </c>
      <c r="G6861" s="75">
        <v>1.5529999999999999</v>
      </c>
      <c r="H6861" s="75">
        <v>-1.9E-2</v>
      </c>
      <c r="I6861" s="75">
        <v>2.0390000000000001</v>
      </c>
      <c r="J6861" s="75">
        <v>-0.17599999999999999</v>
      </c>
      <c r="K6861" s="75">
        <v>0.26200000000000001</v>
      </c>
      <c r="L6861" s="75">
        <v>-0.55100000000000005</v>
      </c>
      <c r="M6861" s="75">
        <v>-0.36199999999999999</v>
      </c>
    </row>
    <row r="6862" spans="2:13" x14ac:dyDescent="0.3">
      <c r="B6862" s="75">
        <v>759</v>
      </c>
      <c r="C6862" s="75">
        <v>11</v>
      </c>
      <c r="D6862" s="75">
        <v>-3.242</v>
      </c>
      <c r="E6862" s="75">
        <v>1.802</v>
      </c>
      <c r="F6862" s="75">
        <v>-0.48199999999999998</v>
      </c>
      <c r="G6862" s="75">
        <v>0.69899999999999995</v>
      </c>
      <c r="H6862" s="75">
        <v>0.42399999999999999</v>
      </c>
      <c r="I6862" s="75">
        <v>0.33700000000000002</v>
      </c>
      <c r="J6862" s="75">
        <v>0.115</v>
      </c>
      <c r="K6862" s="75">
        <v>0.27200000000000002</v>
      </c>
      <c r="L6862" s="75">
        <v>-0.20499999999999999</v>
      </c>
      <c r="M6862" s="75">
        <v>-1.0740000000000001</v>
      </c>
    </row>
    <row r="6863" spans="2:13" x14ac:dyDescent="0.3">
      <c r="B6863" s="75">
        <v>760</v>
      </c>
      <c r="C6863" s="75">
        <v>1</v>
      </c>
      <c r="D6863" s="75">
        <v>-2.4529999999999998</v>
      </c>
      <c r="E6863" s="75">
        <v>-0.32</v>
      </c>
      <c r="F6863" s="75">
        <v>-1.3680000000000001</v>
      </c>
      <c r="G6863" s="75">
        <v>1.04</v>
      </c>
      <c r="H6863" s="75">
        <v>0.17399999999999999</v>
      </c>
      <c r="I6863" s="75">
        <v>1.9850000000000001</v>
      </c>
      <c r="J6863" s="75">
        <v>0.158</v>
      </c>
      <c r="K6863" s="75">
        <v>0.59</v>
      </c>
      <c r="L6863" s="75">
        <v>-1.3180000000000001</v>
      </c>
      <c r="M6863" s="75">
        <v>-0.58699999999999997</v>
      </c>
    </row>
    <row r="6864" spans="2:13" x14ac:dyDescent="0.3">
      <c r="B6864" s="75">
        <v>761</v>
      </c>
      <c r="C6864" s="75">
        <v>2</v>
      </c>
      <c r="D6864" s="75">
        <v>-2.9569999999999999</v>
      </c>
      <c r="E6864" s="75">
        <v>0.59599999999999997</v>
      </c>
      <c r="F6864" s="75">
        <v>-0.75600000000000001</v>
      </c>
      <c r="G6864" s="75">
        <v>0.89</v>
      </c>
      <c r="H6864" s="75">
        <v>0.57999999999999996</v>
      </c>
      <c r="I6864" s="75">
        <v>0.83599999999999997</v>
      </c>
      <c r="J6864" s="75">
        <v>0.54300000000000004</v>
      </c>
      <c r="K6864" s="75">
        <v>3.5999999999999997E-2</v>
      </c>
      <c r="L6864" s="75">
        <v>-0.23200000000000001</v>
      </c>
      <c r="M6864" s="75">
        <v>-0.57899999999999996</v>
      </c>
    </row>
    <row r="6865" spans="2:13" x14ac:dyDescent="0.3">
      <c r="B6865" s="75">
        <v>762</v>
      </c>
      <c r="C6865" s="75">
        <v>3</v>
      </c>
      <c r="D6865" s="75">
        <v>-2.2890000000000001</v>
      </c>
      <c r="E6865" s="75">
        <v>1.1060000000000001</v>
      </c>
      <c r="F6865" s="75">
        <v>-0.81599999999999995</v>
      </c>
      <c r="G6865" s="75">
        <v>0.22800000000000001</v>
      </c>
      <c r="H6865" s="75">
        <v>0.86699999999999999</v>
      </c>
      <c r="I6865" s="75">
        <v>0.61599999999999999</v>
      </c>
      <c r="J6865" s="75">
        <v>0.33800000000000002</v>
      </c>
      <c r="K6865" s="75">
        <v>0.29799999999999999</v>
      </c>
      <c r="L6865" s="75">
        <v>-0.84299999999999997</v>
      </c>
      <c r="M6865" s="75">
        <v>-0.83199999999999996</v>
      </c>
    </row>
    <row r="6866" spans="2:13" x14ac:dyDescent="0.3">
      <c r="B6866" s="75">
        <v>763</v>
      </c>
      <c r="C6866" s="75">
        <v>4</v>
      </c>
      <c r="D6866" s="75">
        <v>-2.1749999999999998</v>
      </c>
      <c r="E6866" s="75">
        <v>1.631</v>
      </c>
      <c r="F6866" s="75">
        <v>-0.33100000000000002</v>
      </c>
      <c r="G6866" s="75">
        <v>-0.20300000000000001</v>
      </c>
      <c r="H6866" s="75">
        <v>-0.159</v>
      </c>
      <c r="I6866" s="75">
        <v>0.246</v>
      </c>
      <c r="J6866" s="75">
        <v>0.18</v>
      </c>
      <c r="K6866" s="75">
        <v>-9.2999999999999999E-2</v>
      </c>
      <c r="L6866" s="75">
        <v>-0.35099999999999998</v>
      </c>
      <c r="M6866" s="75">
        <v>-0.26700000000000002</v>
      </c>
    </row>
    <row r="6867" spans="2:13" x14ac:dyDescent="0.3">
      <c r="B6867" s="75">
        <v>764</v>
      </c>
      <c r="C6867" s="75">
        <v>5</v>
      </c>
      <c r="D6867" s="75">
        <v>-2.7229999999999999</v>
      </c>
      <c r="E6867" s="75">
        <v>1.9750000000000001</v>
      </c>
      <c r="F6867" s="75">
        <v>-0.63600000000000001</v>
      </c>
      <c r="G6867" s="75">
        <v>0.33600000000000002</v>
      </c>
      <c r="H6867" s="75">
        <v>-0.67700000000000005</v>
      </c>
      <c r="I6867" s="75">
        <v>0.156</v>
      </c>
      <c r="J6867" s="75">
        <v>-0.34200000000000003</v>
      </c>
      <c r="K6867" s="75">
        <v>0.47899999999999998</v>
      </c>
      <c r="L6867" s="75">
        <v>0.38100000000000001</v>
      </c>
      <c r="M6867" s="75">
        <v>-0.72899999999999998</v>
      </c>
    </row>
    <row r="6868" spans="2:13" x14ac:dyDescent="0.3">
      <c r="B6868" s="75">
        <v>765</v>
      </c>
      <c r="C6868" s="75">
        <v>6</v>
      </c>
      <c r="D6868" s="75">
        <v>-2.58</v>
      </c>
      <c r="E6868" s="75">
        <v>1.6080000000000001</v>
      </c>
      <c r="F6868" s="75">
        <v>-0.311</v>
      </c>
      <c r="G6868" s="75">
        <v>0.27300000000000002</v>
      </c>
      <c r="H6868" s="75">
        <v>-0.14799999999999999</v>
      </c>
      <c r="I6868" s="75">
        <v>0.26200000000000001</v>
      </c>
      <c r="J6868" s="75">
        <v>-6.2E-2</v>
      </c>
      <c r="K6868" s="75">
        <v>0.16700000000000001</v>
      </c>
      <c r="L6868" s="75">
        <v>0.33700000000000002</v>
      </c>
      <c r="M6868" s="75">
        <v>-0.69199999999999995</v>
      </c>
    </row>
    <row r="6869" spans="2:13" x14ac:dyDescent="0.3">
      <c r="B6869" s="75">
        <v>766</v>
      </c>
      <c r="C6869" s="75">
        <v>7</v>
      </c>
      <c r="D6869" s="75">
        <v>-3.3109999999999999</v>
      </c>
      <c r="E6869" s="75">
        <v>2.9460000000000002</v>
      </c>
      <c r="F6869" s="75">
        <v>-0.80800000000000005</v>
      </c>
      <c r="G6869" s="75">
        <v>-0.3</v>
      </c>
      <c r="H6869" s="75">
        <v>-0.45700000000000002</v>
      </c>
      <c r="I6869" s="75">
        <v>0.32400000000000001</v>
      </c>
      <c r="J6869" s="75">
        <v>0.51500000000000001</v>
      </c>
      <c r="K6869" s="75">
        <v>0.14899999999999999</v>
      </c>
      <c r="L6869" s="75">
        <v>0.53300000000000003</v>
      </c>
      <c r="M6869" s="75">
        <v>-0.71799999999999997</v>
      </c>
    </row>
    <row r="6870" spans="2:13" x14ac:dyDescent="0.3">
      <c r="B6870" s="75">
        <v>767</v>
      </c>
      <c r="C6870" s="75">
        <v>8</v>
      </c>
      <c r="D6870" s="75">
        <v>-4.0519999999999996</v>
      </c>
      <c r="E6870" s="75">
        <v>3.7469999999999999</v>
      </c>
      <c r="F6870" s="75">
        <v>-1.24</v>
      </c>
      <c r="G6870" s="75">
        <v>-0.29899999999999999</v>
      </c>
      <c r="H6870" s="75">
        <v>-0.42599999999999999</v>
      </c>
      <c r="I6870" s="75">
        <v>0.91700000000000004</v>
      </c>
      <c r="J6870" s="75">
        <v>0.51700000000000002</v>
      </c>
      <c r="K6870" s="75">
        <v>0.71599999999999997</v>
      </c>
      <c r="L6870" s="75">
        <v>-0.21</v>
      </c>
      <c r="M6870" s="75">
        <v>-0.125</v>
      </c>
    </row>
    <row r="6871" spans="2:13" x14ac:dyDescent="0.3">
      <c r="B6871" s="75">
        <v>768</v>
      </c>
      <c r="C6871" s="75">
        <v>9</v>
      </c>
      <c r="D6871" s="75">
        <v>-4.0389999999999997</v>
      </c>
      <c r="E6871" s="75">
        <v>3.5059999999999998</v>
      </c>
      <c r="F6871" s="75">
        <v>-0.96399999999999997</v>
      </c>
      <c r="G6871" s="75">
        <v>4.1000000000000002E-2</v>
      </c>
      <c r="H6871" s="75">
        <v>-0.4</v>
      </c>
      <c r="I6871" s="75">
        <v>0.97599999999999998</v>
      </c>
      <c r="J6871" s="75">
        <v>0.65</v>
      </c>
      <c r="K6871" s="75">
        <v>0.65900000000000003</v>
      </c>
      <c r="L6871" s="75">
        <v>-0.216</v>
      </c>
      <c r="M6871" s="75">
        <v>-0.32700000000000001</v>
      </c>
    </row>
    <row r="6872" spans="2:13" x14ac:dyDescent="0.3">
      <c r="B6872" s="75">
        <v>769</v>
      </c>
      <c r="C6872" s="75">
        <v>10</v>
      </c>
      <c r="D6872" s="75">
        <v>-4.319</v>
      </c>
      <c r="E6872" s="75">
        <v>1.3380000000000001</v>
      </c>
      <c r="F6872" s="75">
        <v>-0.54900000000000004</v>
      </c>
      <c r="G6872" s="75">
        <v>1.6779999999999999</v>
      </c>
      <c r="H6872" s="75">
        <v>2.7E-2</v>
      </c>
      <c r="I6872" s="75">
        <v>1.9219999999999999</v>
      </c>
      <c r="J6872" s="75">
        <v>-0.22800000000000001</v>
      </c>
      <c r="K6872" s="75">
        <v>0.161</v>
      </c>
      <c r="L6872" s="75">
        <v>-0.47</v>
      </c>
      <c r="M6872" s="75">
        <v>-0.442</v>
      </c>
    </row>
    <row r="6873" spans="2:13" x14ac:dyDescent="0.3">
      <c r="B6873" s="75">
        <v>770</v>
      </c>
      <c r="C6873" s="75">
        <v>11</v>
      </c>
      <c r="D6873" s="75">
        <v>-3.3290000000000002</v>
      </c>
      <c r="E6873" s="75">
        <v>1.788</v>
      </c>
      <c r="F6873" s="75">
        <v>-0.51700000000000002</v>
      </c>
      <c r="G6873" s="75">
        <v>0.59699999999999998</v>
      </c>
      <c r="H6873" s="75">
        <v>0.503</v>
      </c>
      <c r="I6873" s="75">
        <v>0.27800000000000002</v>
      </c>
      <c r="J6873" s="75">
        <v>0.121</v>
      </c>
      <c r="K6873" s="75">
        <v>0.17599999999999999</v>
      </c>
      <c r="L6873" s="75">
        <v>-0.159</v>
      </c>
      <c r="M6873" s="75">
        <v>-0.98</v>
      </c>
    </row>
    <row r="6874" spans="2:13" x14ac:dyDescent="0.3">
      <c r="B6874" s="75">
        <v>771</v>
      </c>
      <c r="C6874" s="75">
        <v>1</v>
      </c>
      <c r="D6874" s="75">
        <v>-2.46</v>
      </c>
      <c r="E6874" s="75">
        <v>-0.32500000000000001</v>
      </c>
      <c r="F6874" s="75">
        <v>-1.4039999999999999</v>
      </c>
      <c r="G6874" s="75">
        <v>0.92800000000000005</v>
      </c>
      <c r="H6874" s="75">
        <v>0.122</v>
      </c>
      <c r="I6874" s="75">
        <v>2.0489999999999999</v>
      </c>
      <c r="J6874" s="75">
        <v>0.27400000000000002</v>
      </c>
      <c r="K6874" s="75">
        <v>0.53200000000000003</v>
      </c>
      <c r="L6874" s="75">
        <v>-1.113</v>
      </c>
      <c r="M6874" s="75">
        <v>-0.76900000000000002</v>
      </c>
    </row>
    <row r="6875" spans="2:13" x14ac:dyDescent="0.3">
      <c r="B6875" s="75">
        <v>772</v>
      </c>
      <c r="C6875" s="75">
        <v>2</v>
      </c>
      <c r="D6875" s="75">
        <v>-2.9039999999999999</v>
      </c>
      <c r="E6875" s="75">
        <v>0.45800000000000002</v>
      </c>
      <c r="F6875" s="75">
        <v>-0.65600000000000003</v>
      </c>
      <c r="G6875" s="75">
        <v>0.83199999999999996</v>
      </c>
      <c r="H6875" s="75">
        <v>0.61</v>
      </c>
      <c r="I6875" s="75">
        <v>0.80500000000000005</v>
      </c>
      <c r="J6875" s="75">
        <v>0.56799999999999995</v>
      </c>
      <c r="K6875" s="75">
        <v>4.1000000000000002E-2</v>
      </c>
      <c r="L6875" s="75">
        <v>-0.114</v>
      </c>
      <c r="M6875" s="75">
        <v>-0.61499999999999999</v>
      </c>
    </row>
    <row r="6876" spans="2:13" x14ac:dyDescent="0.3">
      <c r="B6876" s="75">
        <v>773</v>
      </c>
      <c r="C6876" s="75">
        <v>3</v>
      </c>
      <c r="D6876" s="75">
        <v>-2.3180000000000001</v>
      </c>
      <c r="E6876" s="75">
        <v>1.097</v>
      </c>
      <c r="F6876" s="75">
        <v>-0.83199999999999996</v>
      </c>
      <c r="G6876" s="75">
        <v>0.26</v>
      </c>
      <c r="H6876" s="75">
        <v>0.82099999999999995</v>
      </c>
      <c r="I6876" s="75">
        <v>0.58799999999999997</v>
      </c>
      <c r="J6876" s="75">
        <v>0.40200000000000002</v>
      </c>
      <c r="K6876" s="75">
        <v>0.32700000000000001</v>
      </c>
      <c r="L6876" s="75">
        <v>-0.85199999999999998</v>
      </c>
      <c r="M6876" s="75">
        <v>-0.77300000000000002</v>
      </c>
    </row>
    <row r="6877" spans="2:13" x14ac:dyDescent="0.3">
      <c r="B6877" s="75">
        <v>774</v>
      </c>
      <c r="C6877" s="75">
        <v>4</v>
      </c>
      <c r="D6877" s="75">
        <v>-2.1469999999999998</v>
      </c>
      <c r="E6877" s="75">
        <v>1.655</v>
      </c>
      <c r="F6877" s="75">
        <v>-0.35499999999999998</v>
      </c>
      <c r="G6877" s="75">
        <v>-8.2000000000000003E-2</v>
      </c>
      <c r="H6877" s="75">
        <v>-0.19400000000000001</v>
      </c>
      <c r="I6877" s="75">
        <v>0.29599999999999999</v>
      </c>
      <c r="J6877" s="75">
        <v>0.14599999999999999</v>
      </c>
      <c r="K6877" s="75">
        <v>-8.3000000000000004E-2</v>
      </c>
      <c r="L6877" s="75">
        <v>-0.314</v>
      </c>
      <c r="M6877" s="75">
        <v>-0.308</v>
      </c>
    </row>
    <row r="6878" spans="2:13" x14ac:dyDescent="0.3">
      <c r="B6878" s="75">
        <v>775</v>
      </c>
      <c r="C6878" s="75">
        <v>5</v>
      </c>
      <c r="D6878" s="75">
        <v>-2.7330000000000001</v>
      </c>
      <c r="E6878" s="75">
        <v>2.0259999999999998</v>
      </c>
      <c r="F6878" s="75">
        <v>-0.71</v>
      </c>
      <c r="G6878" s="75">
        <v>0.377</v>
      </c>
      <c r="H6878" s="75">
        <v>-0.77400000000000002</v>
      </c>
      <c r="I6878" s="75">
        <v>0.28399999999999997</v>
      </c>
      <c r="J6878" s="75">
        <v>-0.46899999999999997</v>
      </c>
      <c r="K6878" s="75">
        <v>0.69299999999999995</v>
      </c>
      <c r="L6878" s="75">
        <v>0.20499999999999999</v>
      </c>
      <c r="M6878" s="75">
        <v>-0.74</v>
      </c>
    </row>
    <row r="6879" spans="2:13" x14ac:dyDescent="0.3">
      <c r="B6879" s="75">
        <v>776</v>
      </c>
      <c r="C6879" s="75">
        <v>6</v>
      </c>
      <c r="D6879" s="75">
        <v>-2.7290000000000001</v>
      </c>
      <c r="E6879" s="75">
        <v>1.595</v>
      </c>
      <c r="F6879" s="75">
        <v>-0.15</v>
      </c>
      <c r="G6879" s="75">
        <v>0.16700000000000001</v>
      </c>
      <c r="H6879" s="75">
        <v>1.4999999999999999E-2</v>
      </c>
      <c r="I6879" s="75">
        <v>0.377</v>
      </c>
      <c r="J6879" s="75">
        <v>8.3000000000000004E-2</v>
      </c>
      <c r="K6879" s="75">
        <v>-3.7999999999999999E-2</v>
      </c>
      <c r="L6879" s="75">
        <v>0.16600000000000001</v>
      </c>
      <c r="M6879" s="75">
        <v>-0.67200000000000004</v>
      </c>
    </row>
    <row r="6880" spans="2:13" x14ac:dyDescent="0.3">
      <c r="B6880" s="75">
        <v>777</v>
      </c>
      <c r="C6880" s="75">
        <v>7</v>
      </c>
      <c r="D6880" s="75">
        <v>-3.3380000000000001</v>
      </c>
      <c r="E6880" s="75">
        <v>3.0329999999999999</v>
      </c>
      <c r="F6880" s="75">
        <v>-1.1890000000000001</v>
      </c>
      <c r="G6880" s="75">
        <v>-0.26900000000000002</v>
      </c>
      <c r="H6880" s="75">
        <v>-0.36399999999999999</v>
      </c>
      <c r="I6880" s="75">
        <v>0.54400000000000004</v>
      </c>
      <c r="J6880" s="75">
        <v>0.49099999999999999</v>
      </c>
      <c r="K6880" s="75">
        <v>0.14799999999999999</v>
      </c>
      <c r="L6880" s="75">
        <v>0.36499999999999999</v>
      </c>
      <c r="M6880" s="75">
        <v>-0.93100000000000005</v>
      </c>
    </row>
    <row r="6881" spans="2:13" x14ac:dyDescent="0.3">
      <c r="B6881" s="75">
        <v>778</v>
      </c>
      <c r="C6881" s="75">
        <v>8</v>
      </c>
      <c r="D6881" s="75">
        <v>-4.048</v>
      </c>
      <c r="E6881" s="75">
        <v>3.7530000000000001</v>
      </c>
      <c r="F6881" s="75">
        <v>-1.1499999999999999</v>
      </c>
      <c r="G6881" s="75">
        <v>-0.20899999999999999</v>
      </c>
      <c r="H6881" s="75">
        <v>-0.53</v>
      </c>
      <c r="I6881" s="75">
        <v>0.871</v>
      </c>
      <c r="J6881" s="75">
        <v>0.44500000000000001</v>
      </c>
      <c r="K6881" s="75">
        <v>0.71599999999999997</v>
      </c>
      <c r="L6881" s="75">
        <v>-0.13100000000000001</v>
      </c>
      <c r="M6881" s="75">
        <v>0.13900000000000001</v>
      </c>
    </row>
    <row r="6882" spans="2:13" x14ac:dyDescent="0.3">
      <c r="B6882" s="75">
        <v>779</v>
      </c>
      <c r="C6882" s="75">
        <v>9</v>
      </c>
      <c r="D6882" s="75">
        <v>-4.1420000000000003</v>
      </c>
      <c r="E6882" s="75">
        <v>3.4540000000000002</v>
      </c>
      <c r="F6882" s="75">
        <v>-0.65300000000000002</v>
      </c>
      <c r="G6882" s="75">
        <v>0.27100000000000002</v>
      </c>
      <c r="H6882" s="75">
        <v>-0.59799999999999998</v>
      </c>
      <c r="I6882" s="75">
        <v>0.79300000000000004</v>
      </c>
      <c r="J6882" s="75">
        <v>0.56299999999999994</v>
      </c>
      <c r="K6882" s="75">
        <v>0.52</v>
      </c>
      <c r="L6882" s="75">
        <v>-0.11799999999999999</v>
      </c>
      <c r="M6882" s="75">
        <v>-0.33</v>
      </c>
    </row>
    <row r="6883" spans="2:13" x14ac:dyDescent="0.3">
      <c r="B6883" s="75">
        <v>780</v>
      </c>
      <c r="C6883" s="75">
        <v>10</v>
      </c>
      <c r="D6883" s="75">
        <v>-4.4569999999999999</v>
      </c>
      <c r="E6883" s="75">
        <v>1.512</v>
      </c>
      <c r="F6883" s="75">
        <v>-0.51400000000000001</v>
      </c>
      <c r="G6883" s="75">
        <v>1.764</v>
      </c>
      <c r="H6883" s="75">
        <v>6.3E-2</v>
      </c>
      <c r="I6883" s="75">
        <v>1.86</v>
      </c>
      <c r="J6883" s="75">
        <v>-0.33200000000000002</v>
      </c>
      <c r="K6883" s="75">
        <v>0.189</v>
      </c>
      <c r="L6883" s="75">
        <v>-0.52100000000000002</v>
      </c>
      <c r="M6883" s="75">
        <v>-0.41499999999999998</v>
      </c>
    </row>
    <row r="6884" spans="2:13" x14ac:dyDescent="0.3">
      <c r="B6884" s="75">
        <v>781</v>
      </c>
      <c r="C6884" s="75">
        <v>11</v>
      </c>
      <c r="D6884" s="75">
        <v>-3.407</v>
      </c>
      <c r="E6884" s="75">
        <v>1.821</v>
      </c>
      <c r="F6884" s="75">
        <v>-0.67500000000000004</v>
      </c>
      <c r="G6884" s="75">
        <v>0.76500000000000001</v>
      </c>
      <c r="H6884" s="75">
        <v>0.25600000000000001</v>
      </c>
      <c r="I6884" s="75">
        <v>0.46899999999999997</v>
      </c>
      <c r="J6884" s="75">
        <v>-0.09</v>
      </c>
      <c r="K6884" s="75">
        <v>0.32200000000000001</v>
      </c>
      <c r="L6884" s="75">
        <v>-0.38700000000000001</v>
      </c>
      <c r="M6884" s="75">
        <v>-0.96799999999999997</v>
      </c>
    </row>
    <row r="6885" spans="2:13" x14ac:dyDescent="0.3">
      <c r="B6885" s="75">
        <v>782</v>
      </c>
      <c r="C6885" s="75">
        <v>1</v>
      </c>
      <c r="D6885" s="75">
        <v>-2.391</v>
      </c>
      <c r="E6885" s="75">
        <v>-0.34699999999999998</v>
      </c>
      <c r="F6885" s="75">
        <v>-1.474</v>
      </c>
      <c r="G6885" s="75">
        <v>0.84299999999999997</v>
      </c>
      <c r="H6885" s="75">
        <v>8.8999999999999996E-2</v>
      </c>
      <c r="I6885" s="75">
        <v>2.0209999999999999</v>
      </c>
      <c r="J6885" s="75">
        <v>0.41699999999999998</v>
      </c>
      <c r="K6885" s="75">
        <v>0.502</v>
      </c>
      <c r="L6885" s="75">
        <v>-0.86</v>
      </c>
      <c r="M6885" s="75">
        <v>-0.97799999999999998</v>
      </c>
    </row>
    <row r="6886" spans="2:13" x14ac:dyDescent="0.3">
      <c r="B6886" s="75">
        <v>783</v>
      </c>
      <c r="C6886" s="75">
        <v>2</v>
      </c>
      <c r="D6886" s="75">
        <v>-2.919</v>
      </c>
      <c r="E6886" s="75">
        <v>0.46300000000000002</v>
      </c>
      <c r="F6886" s="75">
        <v>-0.71599999999999997</v>
      </c>
      <c r="G6886" s="75">
        <v>0.95699999999999996</v>
      </c>
      <c r="H6886" s="75">
        <v>0.63500000000000001</v>
      </c>
      <c r="I6886" s="75">
        <v>0.83299999999999996</v>
      </c>
      <c r="J6886" s="75">
        <v>0.501</v>
      </c>
      <c r="K6886" s="75">
        <v>4.8000000000000001E-2</v>
      </c>
      <c r="L6886" s="75">
        <v>-0.13400000000000001</v>
      </c>
      <c r="M6886" s="75">
        <v>-0.63800000000000001</v>
      </c>
    </row>
    <row r="6887" spans="2:13" x14ac:dyDescent="0.3">
      <c r="B6887" s="75">
        <v>784</v>
      </c>
      <c r="C6887" s="75">
        <v>3</v>
      </c>
      <c r="D6887" s="75">
        <v>-2.3849999999999998</v>
      </c>
      <c r="E6887" s="75">
        <v>1.01</v>
      </c>
      <c r="F6887" s="75">
        <v>-0.754</v>
      </c>
      <c r="G6887" s="75">
        <v>0.37</v>
      </c>
      <c r="H6887" s="75">
        <v>0.78500000000000003</v>
      </c>
      <c r="I6887" s="75">
        <v>0.47099999999999997</v>
      </c>
      <c r="J6887" s="75">
        <v>0.41499999999999998</v>
      </c>
      <c r="K6887" s="75">
        <v>0.318</v>
      </c>
      <c r="L6887" s="75">
        <v>-0.79700000000000004</v>
      </c>
      <c r="M6887" s="75">
        <v>-0.67900000000000005</v>
      </c>
    </row>
    <row r="6888" spans="2:13" x14ac:dyDescent="0.3">
      <c r="B6888" s="75">
        <v>785</v>
      </c>
      <c r="C6888" s="75">
        <v>4</v>
      </c>
      <c r="D6888" s="75">
        <v>-2.1040000000000001</v>
      </c>
      <c r="E6888" s="75">
        <v>1.6</v>
      </c>
      <c r="F6888" s="75">
        <v>-0.29699999999999999</v>
      </c>
      <c r="G6888" s="75">
        <v>-7.0999999999999994E-2</v>
      </c>
      <c r="H6888" s="75">
        <v>-0.17199999999999999</v>
      </c>
      <c r="I6888" s="75">
        <v>0.28499999999999998</v>
      </c>
      <c r="J6888" s="75">
        <v>0.152</v>
      </c>
      <c r="K6888" s="75">
        <v>-8.8999999999999996E-2</v>
      </c>
      <c r="L6888" s="75">
        <v>-0.29599999999999999</v>
      </c>
      <c r="M6888" s="75">
        <v>-0.37</v>
      </c>
    </row>
    <row r="6889" spans="2:13" x14ac:dyDescent="0.3">
      <c r="B6889" s="75">
        <v>786</v>
      </c>
      <c r="C6889" s="75">
        <v>5</v>
      </c>
      <c r="D6889" s="75">
        <v>-2.706</v>
      </c>
      <c r="E6889" s="75">
        <v>2.0699999999999998</v>
      </c>
      <c r="F6889" s="75">
        <v>-0.69099999999999995</v>
      </c>
      <c r="G6889" s="75">
        <v>0.31</v>
      </c>
      <c r="H6889" s="75">
        <v>-0.745</v>
      </c>
      <c r="I6889" s="75">
        <v>0.26600000000000001</v>
      </c>
      <c r="J6889" s="75">
        <v>-0.41299999999999998</v>
      </c>
      <c r="K6889" s="75">
        <v>0.60199999999999998</v>
      </c>
      <c r="L6889" s="75">
        <v>0.36</v>
      </c>
      <c r="M6889" s="75">
        <v>-0.71299999999999997</v>
      </c>
    </row>
    <row r="6890" spans="2:13" x14ac:dyDescent="0.3">
      <c r="B6890" s="75">
        <v>787</v>
      </c>
      <c r="C6890" s="75">
        <v>6</v>
      </c>
      <c r="D6890" s="75">
        <v>-2.855</v>
      </c>
      <c r="E6890" s="75">
        <v>1.587</v>
      </c>
      <c r="F6890" s="75">
        <v>-0.03</v>
      </c>
      <c r="G6890" s="75">
        <v>0.20200000000000001</v>
      </c>
      <c r="H6890" s="75">
        <v>0.16500000000000001</v>
      </c>
      <c r="I6890" s="75">
        <v>0.44500000000000001</v>
      </c>
      <c r="J6890" s="75">
        <v>0.20699999999999999</v>
      </c>
      <c r="K6890" s="75">
        <v>-6.7000000000000004E-2</v>
      </c>
      <c r="L6890" s="75">
        <v>-1.2999999999999999E-2</v>
      </c>
      <c r="M6890" s="75">
        <v>-0.71199999999999997</v>
      </c>
    </row>
    <row r="6891" spans="2:13" x14ac:dyDescent="0.3">
      <c r="B6891" s="75">
        <v>788</v>
      </c>
      <c r="C6891" s="75">
        <v>7</v>
      </c>
      <c r="D6891" s="75">
        <v>-3.339</v>
      </c>
      <c r="E6891" s="75">
        <v>3.0110000000000001</v>
      </c>
      <c r="F6891" s="75">
        <v>-1.264</v>
      </c>
      <c r="G6891" s="75">
        <v>-0.34300000000000003</v>
      </c>
      <c r="H6891" s="75">
        <v>-0.11899999999999999</v>
      </c>
      <c r="I6891" s="75">
        <v>0.498</v>
      </c>
      <c r="J6891" s="75">
        <v>0.58899999999999997</v>
      </c>
      <c r="K6891" s="75">
        <v>7.8E-2</v>
      </c>
      <c r="L6891" s="75">
        <v>0.221</v>
      </c>
      <c r="M6891" s="75">
        <v>-0.82199999999999995</v>
      </c>
    </row>
    <row r="6892" spans="2:13" x14ac:dyDescent="0.3">
      <c r="B6892" s="75">
        <v>789</v>
      </c>
      <c r="C6892" s="75">
        <v>8</v>
      </c>
      <c r="D6892" s="75">
        <v>-4.0389999999999997</v>
      </c>
      <c r="E6892" s="75">
        <v>3.6890000000000001</v>
      </c>
      <c r="F6892" s="75">
        <v>-1.0069999999999999</v>
      </c>
      <c r="G6892" s="75">
        <v>-0.13900000000000001</v>
      </c>
      <c r="H6892" s="75">
        <v>-0.54200000000000004</v>
      </c>
      <c r="I6892" s="75">
        <v>0.58699999999999997</v>
      </c>
      <c r="J6892" s="75">
        <v>0.53500000000000003</v>
      </c>
      <c r="K6892" s="75">
        <v>0.46500000000000002</v>
      </c>
      <c r="L6892" s="75">
        <v>0.19400000000000001</v>
      </c>
      <c r="M6892" s="75">
        <v>0.16800000000000001</v>
      </c>
    </row>
    <row r="6893" spans="2:13" x14ac:dyDescent="0.3">
      <c r="B6893" s="75">
        <v>790</v>
      </c>
      <c r="C6893" s="75">
        <v>9</v>
      </c>
      <c r="D6893" s="75">
        <v>-4.1719999999999997</v>
      </c>
      <c r="E6893" s="75">
        <v>3.07</v>
      </c>
      <c r="F6893" s="75">
        <v>-0.78100000000000003</v>
      </c>
      <c r="G6893" s="75">
        <v>0.51600000000000001</v>
      </c>
      <c r="H6893" s="75">
        <v>-0.627</v>
      </c>
      <c r="I6893" s="75">
        <v>1.006</v>
      </c>
      <c r="J6893" s="75">
        <v>0.53100000000000003</v>
      </c>
      <c r="K6893" s="75">
        <v>0.441</v>
      </c>
      <c r="L6893" s="75">
        <v>-0.10199999999999999</v>
      </c>
      <c r="M6893" s="75">
        <v>-0.45600000000000002</v>
      </c>
    </row>
    <row r="6894" spans="2:13" x14ac:dyDescent="0.3">
      <c r="B6894" s="75">
        <v>791</v>
      </c>
      <c r="C6894" s="75">
        <v>10</v>
      </c>
      <c r="D6894" s="75">
        <v>-4.4939999999999998</v>
      </c>
      <c r="E6894" s="75">
        <v>1.5349999999999999</v>
      </c>
      <c r="F6894" s="75">
        <v>-0.495</v>
      </c>
      <c r="G6894" s="75">
        <v>1.7150000000000001</v>
      </c>
      <c r="H6894" s="75">
        <v>4.3999999999999997E-2</v>
      </c>
      <c r="I6894" s="75">
        <v>1.8919999999999999</v>
      </c>
      <c r="J6894" s="75">
        <v>-0.36699999999999999</v>
      </c>
      <c r="K6894" s="75">
        <v>0.36199999999999999</v>
      </c>
      <c r="L6894" s="75">
        <v>-0.58299999999999996</v>
      </c>
      <c r="M6894" s="75">
        <v>-0.29099999999999998</v>
      </c>
    </row>
    <row r="6895" spans="2:13" x14ac:dyDescent="0.3">
      <c r="B6895" s="75">
        <v>792</v>
      </c>
      <c r="C6895" s="75">
        <v>11</v>
      </c>
      <c r="D6895" s="75">
        <v>-3.2850000000000001</v>
      </c>
      <c r="E6895" s="75">
        <v>1.5469999999999999</v>
      </c>
      <c r="F6895" s="75">
        <v>-0.89700000000000002</v>
      </c>
      <c r="G6895" s="75">
        <v>0.91700000000000004</v>
      </c>
      <c r="H6895" s="75">
        <v>0.127</v>
      </c>
      <c r="I6895" s="75">
        <v>0.40200000000000002</v>
      </c>
      <c r="J6895" s="75">
        <v>-1.0999999999999999E-2</v>
      </c>
      <c r="K6895" s="75">
        <v>0.502</v>
      </c>
      <c r="L6895" s="75">
        <v>-0.55700000000000005</v>
      </c>
      <c r="M6895" s="75">
        <v>-0.71499999999999997</v>
      </c>
    </row>
    <row r="6896" spans="2:13" x14ac:dyDescent="0.3">
      <c r="B6896" s="75">
        <v>793</v>
      </c>
      <c r="C6896" s="75">
        <v>1</v>
      </c>
      <c r="D6896" s="75">
        <v>-3.415</v>
      </c>
      <c r="E6896" s="75">
        <v>-0.53800000000000003</v>
      </c>
      <c r="F6896" s="75">
        <v>0.24099999999999999</v>
      </c>
      <c r="G6896" s="75">
        <v>2.0379999999999998</v>
      </c>
      <c r="H6896" s="75">
        <v>0.622</v>
      </c>
      <c r="I6896" s="75">
        <v>1.0269999999999999</v>
      </c>
      <c r="J6896" s="75">
        <v>-0.70099999999999996</v>
      </c>
      <c r="K6896" s="75">
        <v>-0.66</v>
      </c>
      <c r="L6896" s="75">
        <v>-0.41799999999999998</v>
      </c>
      <c r="M6896" s="75">
        <v>0.78100000000000003</v>
      </c>
    </row>
    <row r="6897" spans="2:13" x14ac:dyDescent="0.3">
      <c r="B6897" s="75">
        <v>794</v>
      </c>
      <c r="C6897" s="75">
        <v>2</v>
      </c>
      <c r="D6897" s="75">
        <v>-3.4390000000000001</v>
      </c>
      <c r="E6897" s="75">
        <v>1.0069999999999999</v>
      </c>
      <c r="F6897" s="75">
        <v>0.02</v>
      </c>
      <c r="G6897" s="75">
        <v>1.4910000000000001</v>
      </c>
      <c r="H6897" s="75">
        <v>0.77700000000000002</v>
      </c>
      <c r="I6897" s="75">
        <v>0.25700000000000001</v>
      </c>
      <c r="J6897" s="75">
        <v>-0.77700000000000002</v>
      </c>
      <c r="K6897" s="75">
        <v>-0.28199999999999997</v>
      </c>
      <c r="L6897" s="75">
        <v>-0.70699999999999996</v>
      </c>
      <c r="M6897" s="75">
        <v>0.746</v>
      </c>
    </row>
    <row r="6898" spans="2:13" x14ac:dyDescent="0.3">
      <c r="B6898" s="75">
        <v>795</v>
      </c>
      <c r="C6898" s="75">
        <v>3</v>
      </c>
      <c r="D6898" s="75">
        <v>-2.8140000000000001</v>
      </c>
      <c r="E6898" s="75">
        <v>1.5149999999999999</v>
      </c>
      <c r="F6898" s="75">
        <v>-8.7999999999999995E-2</v>
      </c>
      <c r="G6898" s="75">
        <v>0.59699999999999998</v>
      </c>
      <c r="H6898" s="75">
        <v>-3.3000000000000002E-2</v>
      </c>
      <c r="I6898" s="75">
        <v>-0.28999999999999998</v>
      </c>
      <c r="J6898" s="75">
        <v>-0.44500000000000001</v>
      </c>
      <c r="K6898" s="75">
        <v>0.113</v>
      </c>
      <c r="L6898" s="75">
        <v>-0.13600000000000001</v>
      </c>
      <c r="M6898" s="75">
        <v>0.66200000000000003</v>
      </c>
    </row>
    <row r="6899" spans="2:13" x14ac:dyDescent="0.3">
      <c r="B6899" s="75">
        <v>796</v>
      </c>
      <c r="C6899" s="75">
        <v>4</v>
      </c>
      <c r="D6899" s="75">
        <v>-2.0270000000000001</v>
      </c>
      <c r="E6899" s="75">
        <v>2.157</v>
      </c>
      <c r="F6899" s="75">
        <v>-0.29699999999999999</v>
      </c>
      <c r="G6899" s="75">
        <v>-0.21099999999999999</v>
      </c>
      <c r="H6899" s="75">
        <v>-0.26600000000000001</v>
      </c>
      <c r="I6899" s="75">
        <v>8.5999999999999993E-2</v>
      </c>
      <c r="J6899" s="75">
        <v>-0.17599999999999999</v>
      </c>
      <c r="K6899" s="75">
        <v>-0.17899999999999999</v>
      </c>
      <c r="L6899" s="75">
        <v>-0.28299999999999997</v>
      </c>
      <c r="M6899" s="75">
        <v>0.29199999999999998</v>
      </c>
    </row>
    <row r="6900" spans="2:13" x14ac:dyDescent="0.3">
      <c r="B6900" s="75">
        <v>797</v>
      </c>
      <c r="C6900" s="75">
        <v>5</v>
      </c>
      <c r="D6900" s="75">
        <v>-2.2629999999999999</v>
      </c>
      <c r="E6900" s="75">
        <v>3.3439999999999999</v>
      </c>
      <c r="F6900" s="75">
        <v>-1.165</v>
      </c>
      <c r="G6900" s="75">
        <v>-0.625</v>
      </c>
      <c r="H6900" s="75">
        <v>-0.159</v>
      </c>
      <c r="I6900" s="75">
        <v>0.92600000000000005</v>
      </c>
      <c r="J6900" s="75">
        <v>0.13</v>
      </c>
      <c r="K6900" s="75">
        <v>-0.33</v>
      </c>
      <c r="L6900" s="75">
        <v>-0.78300000000000003</v>
      </c>
      <c r="M6900" s="75">
        <v>0.31</v>
      </c>
    </row>
    <row r="6901" spans="2:13" x14ac:dyDescent="0.3">
      <c r="B6901" s="75">
        <v>798</v>
      </c>
      <c r="C6901" s="75">
        <v>6</v>
      </c>
      <c r="D6901" s="75">
        <v>-2.5939999999999999</v>
      </c>
      <c r="E6901" s="75">
        <v>2.5840000000000001</v>
      </c>
      <c r="F6901" s="75">
        <v>-0.37</v>
      </c>
      <c r="G6901" s="75">
        <v>-0.52400000000000002</v>
      </c>
      <c r="H6901" s="75">
        <v>-0.17699999999999999</v>
      </c>
      <c r="I6901" s="75">
        <v>0.51500000000000001</v>
      </c>
      <c r="J6901" s="75">
        <v>-0.13700000000000001</v>
      </c>
      <c r="K6901" s="75">
        <v>9.5000000000000001E-2</v>
      </c>
      <c r="L6901" s="75">
        <v>-0.73099999999999998</v>
      </c>
      <c r="M6901" s="75">
        <v>7.1999999999999995E-2</v>
      </c>
    </row>
    <row r="6902" spans="2:13" x14ac:dyDescent="0.3">
      <c r="B6902" s="75">
        <v>799</v>
      </c>
      <c r="C6902" s="75">
        <v>7</v>
      </c>
      <c r="D6902" s="75">
        <v>-2.702</v>
      </c>
      <c r="E6902" s="75">
        <v>3.5960000000000001</v>
      </c>
      <c r="F6902" s="75">
        <v>-0.56999999999999995</v>
      </c>
      <c r="G6902" s="75">
        <v>-1.0409999999999999</v>
      </c>
      <c r="H6902" s="75">
        <v>-0.70899999999999996</v>
      </c>
      <c r="I6902" s="75">
        <v>1.0089999999999999</v>
      </c>
      <c r="J6902" s="75">
        <v>0.40300000000000002</v>
      </c>
      <c r="K6902" s="75">
        <v>0.42599999999999999</v>
      </c>
      <c r="L6902" s="75">
        <v>-1.0129999999999999</v>
      </c>
      <c r="M6902" s="75">
        <v>-8.9999999999999993E-3</v>
      </c>
    </row>
    <row r="6903" spans="2:13" x14ac:dyDescent="0.3">
      <c r="B6903" s="75">
        <v>800</v>
      </c>
      <c r="C6903" s="75">
        <v>8</v>
      </c>
      <c r="D6903" s="75">
        <v>-3.44</v>
      </c>
      <c r="E6903" s="75">
        <v>3.2029999999999998</v>
      </c>
      <c r="F6903" s="75">
        <v>-0.69799999999999995</v>
      </c>
      <c r="G6903" s="75">
        <v>-0.86</v>
      </c>
      <c r="H6903" s="75">
        <v>-0.54200000000000004</v>
      </c>
      <c r="I6903" s="75">
        <v>1.5029999999999999</v>
      </c>
      <c r="J6903" s="75">
        <v>0.92200000000000004</v>
      </c>
      <c r="K6903" s="75">
        <v>0.46700000000000003</v>
      </c>
      <c r="L6903" s="75">
        <v>-0.183</v>
      </c>
      <c r="M6903" s="75">
        <v>-0.91900000000000004</v>
      </c>
    </row>
    <row r="6904" spans="2:13" x14ac:dyDescent="0.3">
      <c r="B6904" s="75">
        <v>801</v>
      </c>
      <c r="C6904" s="75">
        <v>9</v>
      </c>
      <c r="D6904" s="75">
        <v>-3.9609999999999999</v>
      </c>
      <c r="E6904" s="75">
        <v>4.1440000000000001</v>
      </c>
      <c r="F6904" s="75">
        <v>-0.93400000000000005</v>
      </c>
      <c r="G6904" s="75">
        <v>-8.8999999999999996E-2</v>
      </c>
      <c r="H6904" s="75">
        <v>-0.61199999999999999</v>
      </c>
      <c r="I6904" s="75">
        <v>0.78700000000000003</v>
      </c>
      <c r="J6904" s="75">
        <v>0.32600000000000001</v>
      </c>
      <c r="K6904" s="75">
        <v>0.182</v>
      </c>
      <c r="L6904" s="75">
        <v>-0.48699999999999999</v>
      </c>
      <c r="M6904" s="75">
        <v>-0.71899999999999997</v>
      </c>
    </row>
    <row r="6905" spans="2:13" x14ac:dyDescent="0.3">
      <c r="B6905" s="75">
        <v>802</v>
      </c>
      <c r="C6905" s="75">
        <v>10</v>
      </c>
      <c r="D6905" s="75">
        <v>-4.4710000000000001</v>
      </c>
      <c r="E6905" s="75">
        <v>3.1920000000000002</v>
      </c>
      <c r="F6905" s="75">
        <v>-0.161</v>
      </c>
      <c r="G6905" s="75">
        <v>0.11700000000000001</v>
      </c>
      <c r="H6905" s="75">
        <v>-0.32700000000000001</v>
      </c>
      <c r="I6905" s="75">
        <v>0.40600000000000003</v>
      </c>
      <c r="J6905" s="75">
        <v>-0.20100000000000001</v>
      </c>
      <c r="K6905" s="75">
        <v>0.91900000000000004</v>
      </c>
      <c r="L6905" s="75">
        <v>-0.71599999999999997</v>
      </c>
      <c r="M6905" s="75">
        <v>-0.93300000000000005</v>
      </c>
    </row>
    <row r="6906" spans="2:13" x14ac:dyDescent="0.3">
      <c r="B6906" s="75">
        <v>803</v>
      </c>
      <c r="C6906" s="75">
        <v>11</v>
      </c>
      <c r="D6906" s="75">
        <v>-3.012</v>
      </c>
      <c r="E6906" s="75">
        <v>2.2519999999999998</v>
      </c>
      <c r="F6906" s="75">
        <v>-0.80600000000000005</v>
      </c>
      <c r="G6906" s="75">
        <v>0.38900000000000001</v>
      </c>
      <c r="H6906" s="75">
        <v>-0.11</v>
      </c>
      <c r="I6906" s="75">
        <v>0.64900000000000002</v>
      </c>
      <c r="J6906" s="75">
        <v>-0.32800000000000001</v>
      </c>
      <c r="K6906" s="75">
        <v>0.32100000000000001</v>
      </c>
      <c r="L6906" s="75">
        <v>-0.55900000000000005</v>
      </c>
      <c r="M6906" s="75">
        <v>0.23400000000000001</v>
      </c>
    </row>
    <row r="6907" spans="2:13" x14ac:dyDescent="0.3">
      <c r="B6907" s="75">
        <v>804</v>
      </c>
      <c r="C6907" s="75">
        <v>1</v>
      </c>
      <c r="D6907" s="75">
        <v>-3.7050000000000001</v>
      </c>
      <c r="E6907" s="75">
        <v>-0.20399999999999999</v>
      </c>
      <c r="F6907" s="75">
        <v>0.27400000000000002</v>
      </c>
      <c r="G6907" s="75">
        <v>1.569</v>
      </c>
      <c r="H6907" s="75">
        <v>0.88300000000000001</v>
      </c>
      <c r="I6907" s="75">
        <v>1.3660000000000001</v>
      </c>
      <c r="J6907" s="75">
        <v>-0.94</v>
      </c>
      <c r="K6907" s="75">
        <v>-0.69099999999999995</v>
      </c>
      <c r="L6907" s="75">
        <v>-0.16200000000000001</v>
      </c>
      <c r="M6907" s="75">
        <v>0.59799999999999998</v>
      </c>
    </row>
    <row r="6908" spans="2:13" x14ac:dyDescent="0.3">
      <c r="B6908" s="75">
        <v>805</v>
      </c>
      <c r="C6908" s="75">
        <v>2</v>
      </c>
      <c r="D6908" s="75">
        <v>-3.3029999999999999</v>
      </c>
      <c r="E6908" s="75">
        <v>0.70199999999999996</v>
      </c>
      <c r="F6908" s="75">
        <v>-0.20899999999999999</v>
      </c>
      <c r="G6908" s="75">
        <v>1.627</v>
      </c>
      <c r="H6908" s="75">
        <v>0.81799999999999995</v>
      </c>
      <c r="I6908" s="75">
        <v>0.28699999999999998</v>
      </c>
      <c r="J6908" s="75">
        <v>-0.54100000000000004</v>
      </c>
      <c r="K6908" s="75">
        <v>-0.19800000000000001</v>
      </c>
      <c r="L6908" s="75">
        <v>-0.71699999999999997</v>
      </c>
      <c r="M6908" s="75">
        <v>0.76800000000000002</v>
      </c>
    </row>
    <row r="6909" spans="2:13" x14ac:dyDescent="0.3">
      <c r="B6909" s="75">
        <v>806</v>
      </c>
      <c r="C6909" s="75">
        <v>3</v>
      </c>
      <c r="D6909" s="75">
        <v>-2.64</v>
      </c>
      <c r="E6909" s="75">
        <v>1.3220000000000001</v>
      </c>
      <c r="F6909" s="75">
        <v>-0.111</v>
      </c>
      <c r="G6909" s="75">
        <v>0.86099999999999999</v>
      </c>
      <c r="H6909" s="75">
        <v>2.5999999999999999E-2</v>
      </c>
      <c r="I6909" s="75">
        <v>-0.35399999999999998</v>
      </c>
      <c r="J6909" s="75">
        <v>-0.42499999999999999</v>
      </c>
      <c r="K6909" s="75">
        <v>8.3000000000000004E-2</v>
      </c>
      <c r="L6909" s="75">
        <v>-0.23499999999999999</v>
      </c>
      <c r="M6909" s="75">
        <v>0.78100000000000003</v>
      </c>
    </row>
    <row r="6910" spans="2:13" x14ac:dyDescent="0.3">
      <c r="B6910" s="75">
        <v>807</v>
      </c>
      <c r="C6910" s="75">
        <v>4</v>
      </c>
      <c r="D6910" s="75">
        <v>-1.948</v>
      </c>
      <c r="E6910" s="75">
        <v>2.1429999999999998</v>
      </c>
      <c r="F6910" s="75">
        <v>-6.8000000000000005E-2</v>
      </c>
      <c r="G6910" s="75">
        <v>-0.21099999999999999</v>
      </c>
      <c r="H6910" s="75">
        <v>-0.23799999999999999</v>
      </c>
      <c r="I6910" s="75">
        <v>0.26300000000000001</v>
      </c>
      <c r="J6910" s="75">
        <v>-0.27</v>
      </c>
      <c r="K6910" s="75">
        <v>-0.23799999999999999</v>
      </c>
      <c r="L6910" s="75">
        <v>-0.34200000000000003</v>
      </c>
      <c r="M6910" s="75">
        <v>0.14699999999999999</v>
      </c>
    </row>
    <row r="6911" spans="2:13" x14ac:dyDescent="0.3">
      <c r="B6911" s="75">
        <v>808</v>
      </c>
      <c r="C6911" s="75">
        <v>5</v>
      </c>
      <c r="D6911" s="75">
        <v>-2.2469999999999999</v>
      </c>
      <c r="E6911" s="75">
        <v>3.42</v>
      </c>
      <c r="F6911" s="75">
        <v>-0.88700000000000001</v>
      </c>
      <c r="G6911" s="75">
        <v>-0.82299999999999995</v>
      </c>
      <c r="H6911" s="75">
        <v>-0.29699999999999999</v>
      </c>
      <c r="I6911" s="75">
        <v>0.77400000000000002</v>
      </c>
      <c r="J6911" s="75">
        <v>0.185</v>
      </c>
      <c r="K6911" s="75">
        <v>-0.24199999999999999</v>
      </c>
      <c r="L6911" s="75">
        <v>-0.79</v>
      </c>
      <c r="M6911" s="75">
        <v>4.5999999999999999E-2</v>
      </c>
    </row>
    <row r="6912" spans="2:13" x14ac:dyDescent="0.3">
      <c r="B6912" s="75">
        <v>809</v>
      </c>
      <c r="C6912" s="75">
        <v>6</v>
      </c>
      <c r="D6912" s="75">
        <v>-2.4889999999999999</v>
      </c>
      <c r="E6912" s="75">
        <v>2.4009999999999998</v>
      </c>
      <c r="F6912" s="75">
        <v>-0.44</v>
      </c>
      <c r="G6912" s="75">
        <v>-0.36699999999999999</v>
      </c>
      <c r="H6912" s="75">
        <v>-6.9000000000000006E-2</v>
      </c>
      <c r="I6912" s="75">
        <v>0.53300000000000003</v>
      </c>
      <c r="J6912" s="75">
        <v>1.0999999999999999E-2</v>
      </c>
      <c r="K6912" s="75">
        <v>0.11799999999999999</v>
      </c>
      <c r="L6912" s="75">
        <v>-0.621</v>
      </c>
      <c r="M6912" s="75">
        <v>-0.188</v>
      </c>
    </row>
    <row r="6913" spans="2:13" x14ac:dyDescent="0.3">
      <c r="B6913" s="75">
        <v>810</v>
      </c>
      <c r="C6913" s="75">
        <v>7</v>
      </c>
      <c r="D6913" s="75">
        <v>-2.7759999999999998</v>
      </c>
      <c r="E6913" s="75">
        <v>3.5569999999999999</v>
      </c>
      <c r="F6913" s="75">
        <v>-0.435</v>
      </c>
      <c r="G6913" s="75">
        <v>-1.044</v>
      </c>
      <c r="H6913" s="75">
        <v>-0.57199999999999995</v>
      </c>
      <c r="I6913" s="75">
        <v>1.2729999999999999</v>
      </c>
      <c r="J6913" s="75">
        <v>0.221</v>
      </c>
      <c r="K6913" s="75">
        <v>0.29499999999999998</v>
      </c>
      <c r="L6913" s="75">
        <v>-0.98599999999999999</v>
      </c>
      <c r="M6913" s="75">
        <v>-0.04</v>
      </c>
    </row>
    <row r="6914" spans="2:13" x14ac:dyDescent="0.3">
      <c r="B6914" s="75">
        <v>811</v>
      </c>
      <c r="C6914" s="75">
        <v>8</v>
      </c>
      <c r="D6914" s="75">
        <v>-3.3559999999999999</v>
      </c>
      <c r="E6914" s="75">
        <v>3.2360000000000002</v>
      </c>
      <c r="F6914" s="75">
        <v>-0.65300000000000002</v>
      </c>
      <c r="G6914" s="75">
        <v>-0.9</v>
      </c>
      <c r="H6914" s="75">
        <v>-0.66100000000000003</v>
      </c>
      <c r="I6914" s="75">
        <v>1.43</v>
      </c>
      <c r="J6914" s="75">
        <v>0.90100000000000002</v>
      </c>
      <c r="K6914" s="75">
        <v>0.39500000000000002</v>
      </c>
      <c r="L6914" s="75">
        <v>-0.13900000000000001</v>
      </c>
      <c r="M6914" s="75">
        <v>-0.72599999999999998</v>
      </c>
    </row>
    <row r="6915" spans="2:13" x14ac:dyDescent="0.3">
      <c r="B6915" s="75">
        <v>812</v>
      </c>
      <c r="C6915" s="75">
        <v>9</v>
      </c>
      <c r="D6915" s="75">
        <v>-3.9089999999999998</v>
      </c>
      <c r="E6915" s="75">
        <v>3.6739999999999999</v>
      </c>
      <c r="F6915" s="75">
        <v>-0.64800000000000002</v>
      </c>
      <c r="G6915" s="75">
        <v>8.7999999999999995E-2</v>
      </c>
      <c r="H6915" s="75">
        <v>-0.36499999999999999</v>
      </c>
      <c r="I6915" s="75">
        <v>0.19900000000000001</v>
      </c>
      <c r="J6915" s="75">
        <v>0.42399999999999999</v>
      </c>
      <c r="K6915" s="75">
        <v>0.33600000000000002</v>
      </c>
      <c r="L6915" s="75">
        <v>-1.2E-2</v>
      </c>
      <c r="M6915" s="75">
        <v>-0.252</v>
      </c>
    </row>
    <row r="6916" spans="2:13" x14ac:dyDescent="0.3">
      <c r="B6916" s="75">
        <v>813</v>
      </c>
      <c r="C6916" s="75">
        <v>10</v>
      </c>
      <c r="D6916" s="75">
        <v>-4.3860000000000001</v>
      </c>
      <c r="E6916" s="75">
        <v>3.0550000000000002</v>
      </c>
      <c r="F6916" s="75">
        <v>7.4999999999999997E-2</v>
      </c>
      <c r="G6916" s="75">
        <v>-1.7999999999999999E-2</v>
      </c>
      <c r="H6916" s="75">
        <v>-0.436</v>
      </c>
      <c r="I6916" s="75">
        <v>0.56599999999999995</v>
      </c>
      <c r="J6916" s="75">
        <v>-0.28799999999999998</v>
      </c>
      <c r="K6916" s="75">
        <v>0.93600000000000005</v>
      </c>
      <c r="L6916" s="75">
        <v>-0.57699999999999996</v>
      </c>
      <c r="M6916" s="75">
        <v>-1.01</v>
      </c>
    </row>
    <row r="6917" spans="2:13" x14ac:dyDescent="0.3">
      <c r="B6917" s="75">
        <v>814</v>
      </c>
      <c r="C6917" s="75">
        <v>11</v>
      </c>
      <c r="D6917" s="75">
        <v>-3.0670000000000002</v>
      </c>
      <c r="E6917" s="75">
        <v>2.5489999999999999</v>
      </c>
      <c r="F6917" s="75">
        <v>-0.85099999999999998</v>
      </c>
      <c r="G6917" s="75">
        <v>0.505</v>
      </c>
      <c r="H6917" s="75">
        <v>4.3999999999999997E-2</v>
      </c>
      <c r="I6917" s="75">
        <v>0.57399999999999995</v>
      </c>
      <c r="J6917" s="75">
        <v>-0.377</v>
      </c>
      <c r="K6917" s="75">
        <v>0.14699999999999999</v>
      </c>
      <c r="L6917" s="75">
        <v>-0.60599999999999998</v>
      </c>
      <c r="M6917" s="75">
        <v>0.189</v>
      </c>
    </row>
    <row r="6918" spans="2:13" x14ac:dyDescent="0.3">
      <c r="B6918" s="75">
        <v>815</v>
      </c>
      <c r="C6918" s="75">
        <v>1</v>
      </c>
      <c r="D6918" s="75">
        <v>-3.6989999999999998</v>
      </c>
      <c r="E6918" s="75">
        <v>-0.251</v>
      </c>
      <c r="F6918" s="75">
        <v>0.26800000000000002</v>
      </c>
      <c r="G6918" s="75">
        <v>1.585</v>
      </c>
      <c r="H6918" s="75">
        <v>0.85</v>
      </c>
      <c r="I6918" s="75">
        <v>1.381</v>
      </c>
      <c r="J6918" s="75">
        <v>-0.86699999999999999</v>
      </c>
      <c r="K6918" s="75">
        <v>-0.71</v>
      </c>
      <c r="L6918" s="75">
        <v>-0.19</v>
      </c>
      <c r="M6918" s="75">
        <v>0.56699999999999995</v>
      </c>
    </row>
    <row r="6919" spans="2:13" x14ac:dyDescent="0.3">
      <c r="B6919" s="75">
        <v>816</v>
      </c>
      <c r="C6919" s="75">
        <v>2</v>
      </c>
      <c r="D6919" s="75">
        <v>-3.266</v>
      </c>
      <c r="E6919" s="75">
        <v>0.57699999999999996</v>
      </c>
      <c r="F6919" s="75">
        <v>-0.26100000000000001</v>
      </c>
      <c r="G6919" s="75">
        <v>1.4810000000000001</v>
      </c>
      <c r="H6919" s="75">
        <v>0.874</v>
      </c>
      <c r="I6919" s="75">
        <v>0.30099999999999999</v>
      </c>
      <c r="J6919" s="75">
        <v>-0.496</v>
      </c>
      <c r="K6919" s="75">
        <v>-1.2E-2</v>
      </c>
      <c r="L6919" s="75">
        <v>-0.623</v>
      </c>
      <c r="M6919" s="75">
        <v>0.879</v>
      </c>
    </row>
    <row r="6920" spans="2:13" x14ac:dyDescent="0.3">
      <c r="B6920" s="75">
        <v>817</v>
      </c>
      <c r="C6920" s="75">
        <v>3</v>
      </c>
      <c r="D6920" s="75">
        <v>-2.6760000000000002</v>
      </c>
      <c r="E6920" s="75">
        <v>1.411</v>
      </c>
      <c r="F6920" s="75">
        <v>-9.8000000000000004E-2</v>
      </c>
      <c r="G6920" s="75">
        <v>1.0469999999999999</v>
      </c>
      <c r="H6920" s="75">
        <v>-0.04</v>
      </c>
      <c r="I6920" s="75">
        <v>-0.13100000000000001</v>
      </c>
      <c r="J6920" s="75">
        <v>-0.56000000000000005</v>
      </c>
      <c r="K6920" s="75">
        <v>-0.03</v>
      </c>
      <c r="L6920" s="75">
        <v>-0.192</v>
      </c>
      <c r="M6920" s="75">
        <v>0.70499999999999996</v>
      </c>
    </row>
    <row r="6921" spans="2:13" x14ac:dyDescent="0.3">
      <c r="B6921" s="75">
        <v>818</v>
      </c>
      <c r="C6921" s="75">
        <v>4</v>
      </c>
      <c r="D6921" s="75">
        <v>-1.899</v>
      </c>
      <c r="E6921" s="75">
        <v>2.1349999999999998</v>
      </c>
      <c r="F6921" s="75">
        <v>9.1999999999999998E-2</v>
      </c>
      <c r="G6921" s="75">
        <v>-0.11</v>
      </c>
      <c r="H6921" s="75">
        <v>-0.14499999999999999</v>
      </c>
      <c r="I6921" s="75">
        <v>8.1000000000000003E-2</v>
      </c>
      <c r="J6921" s="75">
        <v>-6.7000000000000004E-2</v>
      </c>
      <c r="K6921" s="75">
        <v>-0.104</v>
      </c>
      <c r="L6921" s="75">
        <v>-0.40799999999999997</v>
      </c>
      <c r="M6921" s="75">
        <v>-9.9000000000000005E-2</v>
      </c>
    </row>
    <row r="6922" spans="2:13" x14ac:dyDescent="0.3">
      <c r="B6922" s="75">
        <v>819</v>
      </c>
      <c r="C6922" s="75">
        <v>5</v>
      </c>
      <c r="D6922" s="75">
        <v>-2.3050000000000002</v>
      </c>
      <c r="E6922" s="75">
        <v>3.625</v>
      </c>
      <c r="F6922" s="75">
        <v>-1.2030000000000001</v>
      </c>
      <c r="G6922" s="75">
        <v>-0.66500000000000004</v>
      </c>
      <c r="H6922" s="75">
        <v>-0.29599999999999999</v>
      </c>
      <c r="I6922" s="75">
        <v>0.77500000000000002</v>
      </c>
      <c r="J6922" s="75">
        <v>0.19700000000000001</v>
      </c>
      <c r="K6922" s="75">
        <v>-0.28199999999999997</v>
      </c>
      <c r="L6922" s="75">
        <v>-0.84199999999999997</v>
      </c>
      <c r="M6922" s="75">
        <v>0.188</v>
      </c>
    </row>
    <row r="6923" spans="2:13" x14ac:dyDescent="0.3">
      <c r="B6923" s="75">
        <v>820</v>
      </c>
      <c r="C6923" s="75">
        <v>6</v>
      </c>
      <c r="D6923" s="75">
        <v>-2.4889999999999999</v>
      </c>
      <c r="E6923" s="75">
        <v>2.379</v>
      </c>
      <c r="F6923" s="75">
        <v>-0.52300000000000002</v>
      </c>
      <c r="G6923" s="75">
        <v>-0.158</v>
      </c>
      <c r="H6923" s="75">
        <v>-0.17799999999999999</v>
      </c>
      <c r="I6923" s="75">
        <v>0.40600000000000003</v>
      </c>
      <c r="J6923" s="75">
        <v>0.19800000000000001</v>
      </c>
      <c r="K6923" s="75">
        <v>5.8999999999999997E-2</v>
      </c>
      <c r="L6923" s="75">
        <v>-0.58899999999999997</v>
      </c>
      <c r="M6923" s="75">
        <v>-0.25600000000000001</v>
      </c>
    </row>
    <row r="6924" spans="2:13" x14ac:dyDescent="0.3">
      <c r="B6924" s="75">
        <v>821</v>
      </c>
      <c r="C6924" s="75">
        <v>7</v>
      </c>
      <c r="D6924" s="75">
        <v>-2.8980000000000001</v>
      </c>
      <c r="E6924" s="75">
        <v>3.3929999999999998</v>
      </c>
      <c r="F6924" s="75">
        <v>-0.40899999999999997</v>
      </c>
      <c r="G6924" s="75">
        <v>-0.99299999999999999</v>
      </c>
      <c r="H6924" s="75">
        <v>-0.58699999999999997</v>
      </c>
      <c r="I6924" s="75">
        <v>1.3220000000000001</v>
      </c>
      <c r="J6924" s="75">
        <v>0.24</v>
      </c>
      <c r="K6924" s="75">
        <v>0.23100000000000001</v>
      </c>
      <c r="L6924" s="75">
        <v>-1.0680000000000001</v>
      </c>
      <c r="M6924" s="75">
        <v>-9.4E-2</v>
      </c>
    </row>
    <row r="6925" spans="2:13" x14ac:dyDescent="0.3">
      <c r="B6925" s="75">
        <v>822</v>
      </c>
      <c r="C6925" s="75">
        <v>8</v>
      </c>
      <c r="D6925" s="75">
        <v>-3.3759999999999999</v>
      </c>
      <c r="E6925" s="75">
        <v>3.327</v>
      </c>
      <c r="F6925" s="75">
        <v>-0.79700000000000004</v>
      </c>
      <c r="G6925" s="75">
        <v>-0.84899999999999998</v>
      </c>
      <c r="H6925" s="75">
        <v>-0.68100000000000005</v>
      </c>
      <c r="I6925" s="75">
        <v>1.198</v>
      </c>
      <c r="J6925" s="75">
        <v>0.83799999999999997</v>
      </c>
      <c r="K6925" s="75">
        <v>0.24399999999999999</v>
      </c>
      <c r="L6925" s="75">
        <v>-0.29799999999999999</v>
      </c>
      <c r="M6925" s="75">
        <v>-0.61799999999999999</v>
      </c>
    </row>
    <row r="6926" spans="2:13" x14ac:dyDescent="0.3">
      <c r="B6926" s="75">
        <v>823</v>
      </c>
      <c r="C6926" s="75">
        <v>9</v>
      </c>
      <c r="D6926" s="75">
        <v>-3.8279999999999998</v>
      </c>
      <c r="E6926" s="75">
        <v>3.1880000000000002</v>
      </c>
      <c r="F6926" s="75">
        <v>-0.38800000000000001</v>
      </c>
      <c r="G6926" s="75">
        <v>5.5E-2</v>
      </c>
      <c r="H6926" s="75">
        <v>-0.185</v>
      </c>
      <c r="I6926" s="75">
        <v>-2.9000000000000001E-2</v>
      </c>
      <c r="J6926" s="75">
        <v>0.503</v>
      </c>
      <c r="K6926" s="75">
        <v>0.27300000000000002</v>
      </c>
      <c r="L6926" s="75">
        <v>0.32600000000000001</v>
      </c>
      <c r="M6926" s="75">
        <v>0.1</v>
      </c>
    </row>
    <row r="6927" spans="2:13" x14ac:dyDescent="0.3">
      <c r="B6927" s="75">
        <v>824</v>
      </c>
      <c r="C6927" s="75">
        <v>10</v>
      </c>
      <c r="D6927" s="75">
        <v>-4.2830000000000004</v>
      </c>
      <c r="E6927" s="75">
        <v>2.8290000000000002</v>
      </c>
      <c r="F6927" s="75">
        <v>0.29599999999999999</v>
      </c>
      <c r="G6927" s="75">
        <v>8.5999999999999993E-2</v>
      </c>
      <c r="H6927" s="75">
        <v>-0.54400000000000004</v>
      </c>
      <c r="I6927" s="75">
        <v>0.501</v>
      </c>
      <c r="J6927" s="75">
        <v>-0.317</v>
      </c>
      <c r="K6927" s="75">
        <v>0.995</v>
      </c>
      <c r="L6927" s="75">
        <v>-0.34</v>
      </c>
      <c r="M6927" s="75">
        <v>-1.113</v>
      </c>
    </row>
    <row r="6928" spans="2:13" x14ac:dyDescent="0.3">
      <c r="B6928" s="75">
        <v>825</v>
      </c>
      <c r="C6928" s="75">
        <v>11</v>
      </c>
      <c r="D6928" s="75">
        <v>-3.1890000000000001</v>
      </c>
      <c r="E6928" s="75">
        <v>2.62</v>
      </c>
      <c r="F6928" s="75">
        <v>-0.83299999999999996</v>
      </c>
      <c r="G6928" s="75">
        <v>0.45</v>
      </c>
      <c r="H6928" s="75">
        <v>8.9999999999999993E-3</v>
      </c>
      <c r="I6928" s="75">
        <v>0.44400000000000001</v>
      </c>
      <c r="J6928" s="75">
        <v>-0.34799999999999998</v>
      </c>
      <c r="K6928" s="75">
        <v>0.126</v>
      </c>
      <c r="L6928" s="75">
        <v>-0.61399999999999999</v>
      </c>
      <c r="M6928" s="75">
        <v>8.1000000000000003E-2</v>
      </c>
    </row>
    <row r="6929" spans="2:13" x14ac:dyDescent="0.3">
      <c r="B6929" s="75">
        <v>826</v>
      </c>
      <c r="C6929" s="75">
        <v>1</v>
      </c>
      <c r="D6929" s="75">
        <v>-3.49</v>
      </c>
      <c r="E6929" s="75">
        <v>-0.47399999999999998</v>
      </c>
      <c r="F6929" s="75">
        <v>0.187</v>
      </c>
      <c r="G6929" s="75">
        <v>1.7470000000000001</v>
      </c>
      <c r="H6929" s="75">
        <v>0.73299999999999998</v>
      </c>
      <c r="I6929" s="75">
        <v>1.3069999999999999</v>
      </c>
      <c r="J6929" s="75">
        <v>-0.81599999999999995</v>
      </c>
      <c r="K6929" s="75">
        <v>-0.78700000000000003</v>
      </c>
      <c r="L6929" s="75">
        <v>-0.222</v>
      </c>
      <c r="M6929" s="75">
        <v>0.41</v>
      </c>
    </row>
    <row r="6930" spans="2:13" x14ac:dyDescent="0.3">
      <c r="B6930" s="75">
        <v>827</v>
      </c>
      <c r="C6930" s="75">
        <v>2</v>
      </c>
      <c r="D6930" s="75">
        <v>-3.1549999999999998</v>
      </c>
      <c r="E6930" s="75">
        <v>0.61299999999999999</v>
      </c>
      <c r="F6930" s="75">
        <v>-0.28499999999999998</v>
      </c>
      <c r="G6930" s="75">
        <v>1.2869999999999999</v>
      </c>
      <c r="H6930" s="75">
        <v>0.88200000000000001</v>
      </c>
      <c r="I6930" s="75">
        <v>0.33700000000000002</v>
      </c>
      <c r="J6930" s="75">
        <v>-0.624</v>
      </c>
      <c r="K6930" s="75">
        <v>6.7000000000000004E-2</v>
      </c>
      <c r="L6930" s="75">
        <v>-0.51600000000000001</v>
      </c>
      <c r="M6930" s="75">
        <v>0.89100000000000001</v>
      </c>
    </row>
    <row r="6931" spans="2:13" x14ac:dyDescent="0.3">
      <c r="B6931" s="75">
        <v>828</v>
      </c>
      <c r="C6931" s="75">
        <v>3</v>
      </c>
      <c r="D6931" s="75">
        <v>-2.762</v>
      </c>
      <c r="E6931" s="75">
        <v>1.51</v>
      </c>
      <c r="F6931" s="75">
        <v>-0.14499999999999999</v>
      </c>
      <c r="G6931" s="75">
        <v>1.157</v>
      </c>
      <c r="H6931" s="75">
        <v>-0.25600000000000001</v>
      </c>
      <c r="I6931" s="75">
        <v>4.1000000000000002E-2</v>
      </c>
      <c r="J6931" s="75">
        <v>-0.64700000000000002</v>
      </c>
      <c r="K6931" s="75">
        <v>-0.32400000000000001</v>
      </c>
      <c r="L6931" s="75">
        <v>-0.128</v>
      </c>
      <c r="M6931" s="75">
        <v>0.80600000000000005</v>
      </c>
    </row>
    <row r="6932" spans="2:13" x14ac:dyDescent="0.3">
      <c r="B6932" s="75">
        <v>829</v>
      </c>
      <c r="C6932" s="75">
        <v>4</v>
      </c>
      <c r="D6932" s="75">
        <v>-1.9590000000000001</v>
      </c>
      <c r="E6932" s="75">
        <v>2.2850000000000001</v>
      </c>
      <c r="F6932" s="75">
        <v>-8.8999999999999996E-2</v>
      </c>
      <c r="G6932" s="75">
        <v>-0.26200000000000001</v>
      </c>
      <c r="H6932" s="75">
        <v>-1.2999999999999999E-2</v>
      </c>
      <c r="I6932" s="75">
        <v>1.9E-2</v>
      </c>
      <c r="J6932" s="75">
        <v>-0.23300000000000001</v>
      </c>
      <c r="K6932" s="75">
        <v>-6.8000000000000005E-2</v>
      </c>
      <c r="L6932" s="75">
        <v>-0.26800000000000002</v>
      </c>
      <c r="M6932" s="75">
        <v>-2.1999999999999999E-2</v>
      </c>
    </row>
    <row r="6933" spans="2:13" x14ac:dyDescent="0.3">
      <c r="B6933" s="75">
        <v>830</v>
      </c>
      <c r="C6933" s="75">
        <v>5</v>
      </c>
      <c r="D6933" s="75">
        <v>-2.3639999999999999</v>
      </c>
      <c r="E6933" s="75">
        <v>3.7429999999999999</v>
      </c>
      <c r="F6933" s="75">
        <v>-1.393</v>
      </c>
      <c r="G6933" s="75">
        <v>-0.36099999999999999</v>
      </c>
      <c r="H6933" s="75">
        <v>-0.35399999999999998</v>
      </c>
      <c r="I6933" s="75">
        <v>1.004</v>
      </c>
      <c r="J6933" s="75">
        <v>0.20799999999999999</v>
      </c>
      <c r="K6933" s="75">
        <v>-0.376</v>
      </c>
      <c r="L6933" s="75">
        <v>-1.046</v>
      </c>
      <c r="M6933" s="75">
        <v>0.72199999999999998</v>
      </c>
    </row>
    <row r="6934" spans="2:13" x14ac:dyDescent="0.3">
      <c r="B6934" s="75">
        <v>831</v>
      </c>
      <c r="C6934" s="75">
        <v>6</v>
      </c>
      <c r="D6934" s="75">
        <v>-2.577</v>
      </c>
      <c r="E6934" s="75">
        <v>2.4489999999999998</v>
      </c>
      <c r="F6934" s="75">
        <v>-0.38</v>
      </c>
      <c r="G6934" s="75">
        <v>0.17399999999999999</v>
      </c>
      <c r="H6934" s="75">
        <v>-0.41</v>
      </c>
      <c r="I6934" s="75">
        <v>0.38300000000000001</v>
      </c>
      <c r="J6934" s="75">
        <v>0.19</v>
      </c>
      <c r="K6934" s="75">
        <v>9.7000000000000003E-2</v>
      </c>
      <c r="L6934" s="75">
        <v>-0.48899999999999999</v>
      </c>
      <c r="M6934" s="75">
        <v>-8.4000000000000005E-2</v>
      </c>
    </row>
    <row r="6935" spans="2:13" x14ac:dyDescent="0.3">
      <c r="B6935" s="75">
        <v>832</v>
      </c>
      <c r="C6935" s="75">
        <v>7</v>
      </c>
      <c r="D6935" s="75">
        <v>-2.919</v>
      </c>
      <c r="E6935" s="75">
        <v>3.48</v>
      </c>
      <c r="F6935" s="75">
        <v>-0.82299999999999995</v>
      </c>
      <c r="G6935" s="75">
        <v>-0.751</v>
      </c>
      <c r="H6935" s="75">
        <v>-0.41599999999999998</v>
      </c>
      <c r="I6935" s="75">
        <v>1.0449999999999999</v>
      </c>
      <c r="J6935" s="75">
        <v>0.60899999999999999</v>
      </c>
      <c r="K6935" s="75">
        <v>0.18</v>
      </c>
      <c r="L6935" s="75">
        <v>-1.1719999999999999</v>
      </c>
      <c r="M6935" s="75">
        <v>0.123</v>
      </c>
    </row>
    <row r="6936" spans="2:13" x14ac:dyDescent="0.3">
      <c r="B6936" s="75">
        <v>833</v>
      </c>
      <c r="C6936" s="75">
        <v>8</v>
      </c>
      <c r="D6936" s="75">
        <v>-3.387</v>
      </c>
      <c r="E6936" s="75">
        <v>3.286</v>
      </c>
      <c r="F6936" s="75">
        <v>-0.747</v>
      </c>
      <c r="G6936" s="75">
        <v>-0.69899999999999995</v>
      </c>
      <c r="H6936" s="75">
        <v>-0.9</v>
      </c>
      <c r="I6936" s="75">
        <v>0.89100000000000001</v>
      </c>
      <c r="J6936" s="75">
        <v>0.875</v>
      </c>
      <c r="K6936" s="75">
        <v>0.46</v>
      </c>
      <c r="L6936" s="75">
        <v>-0.45700000000000002</v>
      </c>
      <c r="M6936" s="75">
        <v>-0.63600000000000001</v>
      </c>
    </row>
    <row r="6937" spans="2:13" x14ac:dyDescent="0.3">
      <c r="B6937" s="75">
        <v>834</v>
      </c>
      <c r="C6937" s="75">
        <v>9</v>
      </c>
      <c r="D6937" s="75">
        <v>-3.8180000000000001</v>
      </c>
      <c r="E6937" s="75">
        <v>3.1589999999999998</v>
      </c>
      <c r="F6937" s="75">
        <v>-0.29799999999999999</v>
      </c>
      <c r="G6937" s="75">
        <v>-5.8000000000000003E-2</v>
      </c>
      <c r="H6937" s="75">
        <v>-0.34799999999999998</v>
      </c>
      <c r="I6937" s="75">
        <v>0.19400000000000001</v>
      </c>
      <c r="J6937" s="75">
        <v>0.59299999999999997</v>
      </c>
      <c r="K6937" s="75">
        <v>0.21099999999999999</v>
      </c>
      <c r="L6937" s="75">
        <v>0.53100000000000003</v>
      </c>
      <c r="M6937" s="75">
        <v>-1.4E-2</v>
      </c>
    </row>
    <row r="6938" spans="2:13" x14ac:dyDescent="0.3">
      <c r="B6938" s="75">
        <v>835</v>
      </c>
      <c r="C6938" s="75">
        <v>10</v>
      </c>
      <c r="D6938" s="75">
        <v>-4.2990000000000004</v>
      </c>
      <c r="E6938" s="75">
        <v>2.7749999999999999</v>
      </c>
      <c r="F6938" s="75">
        <v>0.24399999999999999</v>
      </c>
      <c r="G6938" s="75">
        <v>0.17699999999999999</v>
      </c>
      <c r="H6938" s="75">
        <v>-0.436</v>
      </c>
      <c r="I6938" s="75">
        <v>0.26100000000000001</v>
      </c>
      <c r="J6938" s="75">
        <v>-0.308</v>
      </c>
      <c r="K6938" s="75">
        <v>1.175</v>
      </c>
      <c r="L6938" s="75">
        <v>-0.22700000000000001</v>
      </c>
      <c r="M6938" s="75">
        <v>-1.115</v>
      </c>
    </row>
    <row r="6939" spans="2:13" x14ac:dyDescent="0.3">
      <c r="B6939" s="75">
        <v>836</v>
      </c>
      <c r="C6939" s="75">
        <v>11</v>
      </c>
      <c r="D6939" s="75">
        <v>-3.2690000000000001</v>
      </c>
      <c r="E6939" s="75">
        <v>2.4889999999999999</v>
      </c>
      <c r="F6939" s="75">
        <v>-0.76</v>
      </c>
      <c r="G6939" s="75">
        <v>0.35199999999999998</v>
      </c>
      <c r="H6939" s="75">
        <v>-9.1999999999999998E-2</v>
      </c>
      <c r="I6939" s="75">
        <v>0.432</v>
      </c>
      <c r="J6939" s="75">
        <v>-0.27</v>
      </c>
      <c r="K6939" s="75">
        <v>0.24199999999999999</v>
      </c>
      <c r="L6939" s="75">
        <v>-0.52300000000000002</v>
      </c>
      <c r="M6939" s="75">
        <v>0.01</v>
      </c>
    </row>
    <row r="6940" spans="2:13" x14ac:dyDescent="0.3">
      <c r="B6940" s="75">
        <v>837</v>
      </c>
      <c r="C6940" s="75">
        <v>1</v>
      </c>
      <c r="D6940" s="75">
        <v>-2.8519999999999999</v>
      </c>
      <c r="E6940" s="75">
        <v>-0.80500000000000005</v>
      </c>
      <c r="F6940" s="75">
        <v>-0.313</v>
      </c>
      <c r="G6940" s="75">
        <v>1.5649999999999999</v>
      </c>
      <c r="H6940" s="75">
        <v>0.68799999999999994</v>
      </c>
      <c r="I6940" s="75">
        <v>1.4670000000000001</v>
      </c>
      <c r="J6940" s="75">
        <v>-0.66400000000000003</v>
      </c>
      <c r="K6940" s="75">
        <v>-0.91600000000000004</v>
      </c>
      <c r="L6940" s="75">
        <v>-0.27900000000000003</v>
      </c>
      <c r="M6940" s="75">
        <v>0.48899999999999999</v>
      </c>
    </row>
    <row r="6941" spans="2:13" x14ac:dyDescent="0.3">
      <c r="B6941" s="75">
        <v>838</v>
      </c>
      <c r="C6941" s="75">
        <v>2</v>
      </c>
      <c r="D6941" s="75">
        <v>-3.379</v>
      </c>
      <c r="E6941" s="75">
        <v>0.95</v>
      </c>
      <c r="F6941" s="75">
        <v>-0.06</v>
      </c>
      <c r="G6941" s="75">
        <v>1.47</v>
      </c>
      <c r="H6941" s="75">
        <v>0.53800000000000003</v>
      </c>
      <c r="I6941" s="75">
        <v>5.0999999999999997E-2</v>
      </c>
      <c r="J6941" s="75">
        <v>-0.68100000000000005</v>
      </c>
      <c r="K6941" s="75">
        <v>-9.8000000000000004E-2</v>
      </c>
      <c r="L6941" s="75">
        <v>-0.40500000000000003</v>
      </c>
      <c r="M6941" s="75">
        <v>0.91200000000000003</v>
      </c>
    </row>
    <row r="6942" spans="2:13" x14ac:dyDescent="0.3">
      <c r="B6942" s="75">
        <v>839</v>
      </c>
      <c r="C6942" s="75">
        <v>3</v>
      </c>
      <c r="D6942" s="75">
        <v>-2.8359999999999999</v>
      </c>
      <c r="E6942" s="75">
        <v>1.5609999999999999</v>
      </c>
      <c r="F6942" s="75">
        <v>-7.5999999999999998E-2</v>
      </c>
      <c r="G6942" s="75">
        <v>1.2290000000000001</v>
      </c>
      <c r="H6942" s="75">
        <v>-0.29099999999999998</v>
      </c>
      <c r="I6942" s="75">
        <v>-3.5999999999999997E-2</v>
      </c>
      <c r="J6942" s="75">
        <v>-0.36899999999999999</v>
      </c>
      <c r="K6942" s="75">
        <v>-0.39300000000000002</v>
      </c>
      <c r="L6942" s="75">
        <v>-0.18099999999999999</v>
      </c>
      <c r="M6942" s="75">
        <v>0.85</v>
      </c>
    </row>
    <row r="6943" spans="2:13" x14ac:dyDescent="0.3">
      <c r="B6943" s="75">
        <v>840</v>
      </c>
      <c r="C6943" s="75">
        <v>4</v>
      </c>
      <c r="D6943" s="75">
        <v>-2.0209999999999999</v>
      </c>
      <c r="E6943" s="75">
        <v>2.4929999999999999</v>
      </c>
      <c r="F6943" s="75">
        <v>-0.41599999999999998</v>
      </c>
      <c r="G6943" s="75">
        <v>-0.11600000000000001</v>
      </c>
      <c r="H6943" s="75">
        <v>9.4E-2</v>
      </c>
      <c r="I6943" s="75">
        <v>-3.3000000000000002E-2</v>
      </c>
      <c r="J6943" s="75">
        <v>-0.4</v>
      </c>
      <c r="K6943" s="75">
        <v>-0.08</v>
      </c>
      <c r="L6943" s="75">
        <v>-0.13600000000000001</v>
      </c>
      <c r="M6943" s="75">
        <v>6.9000000000000006E-2</v>
      </c>
    </row>
    <row r="6944" spans="2:13" x14ac:dyDescent="0.3">
      <c r="B6944" s="75">
        <v>841</v>
      </c>
      <c r="C6944" s="75">
        <v>5</v>
      </c>
      <c r="D6944" s="75">
        <v>-2.411</v>
      </c>
      <c r="E6944" s="75">
        <v>3.85</v>
      </c>
      <c r="F6944" s="75">
        <v>-1.405</v>
      </c>
      <c r="G6944" s="75">
        <v>-0.30199999999999999</v>
      </c>
      <c r="H6944" s="75">
        <v>-0.39800000000000002</v>
      </c>
      <c r="I6944" s="75">
        <v>1.069</v>
      </c>
      <c r="J6944" s="75">
        <v>0.216</v>
      </c>
      <c r="K6944" s="75">
        <v>-0.29099999999999998</v>
      </c>
      <c r="L6944" s="75">
        <v>-1.1160000000000001</v>
      </c>
      <c r="M6944" s="75">
        <v>1.0429999999999999</v>
      </c>
    </row>
    <row r="6945" spans="2:13" x14ac:dyDescent="0.3">
      <c r="B6945" s="75">
        <v>842</v>
      </c>
      <c r="C6945" s="75">
        <v>6</v>
      </c>
      <c r="D6945" s="75">
        <v>-2.7080000000000002</v>
      </c>
      <c r="E6945" s="75">
        <v>2.56</v>
      </c>
      <c r="F6945" s="75">
        <v>-0.439</v>
      </c>
      <c r="G6945" s="75">
        <v>0.32400000000000001</v>
      </c>
      <c r="H6945" s="75">
        <v>-0.34799999999999998</v>
      </c>
      <c r="I6945" s="75">
        <v>0.42899999999999999</v>
      </c>
      <c r="J6945" s="75">
        <v>9.0999999999999998E-2</v>
      </c>
      <c r="K6945" s="75">
        <v>-3.6999999999999998E-2</v>
      </c>
      <c r="L6945" s="75">
        <v>-0.434</v>
      </c>
      <c r="M6945" s="75">
        <v>0.34399999999999997</v>
      </c>
    </row>
    <row r="6946" spans="2:13" x14ac:dyDescent="0.3">
      <c r="B6946" s="75">
        <v>843</v>
      </c>
      <c r="C6946" s="75">
        <v>7</v>
      </c>
      <c r="D6946" s="75">
        <v>-2.883</v>
      </c>
      <c r="E6946" s="75">
        <v>3.5760000000000001</v>
      </c>
      <c r="F6946" s="75">
        <v>-1.198</v>
      </c>
      <c r="G6946" s="75">
        <v>-0.56200000000000006</v>
      </c>
      <c r="H6946" s="75">
        <v>-0.16200000000000001</v>
      </c>
      <c r="I6946" s="75">
        <v>0.97399999999999998</v>
      </c>
      <c r="J6946" s="75">
        <v>0.76400000000000001</v>
      </c>
      <c r="K6946" s="75">
        <v>-0.03</v>
      </c>
      <c r="L6946" s="75">
        <v>-1.0229999999999999</v>
      </c>
      <c r="M6946" s="75">
        <v>0.34599999999999997</v>
      </c>
    </row>
    <row r="6947" spans="2:13" x14ac:dyDescent="0.3">
      <c r="B6947" s="75">
        <v>844</v>
      </c>
      <c r="C6947" s="75">
        <v>8</v>
      </c>
      <c r="D6947" s="75">
        <v>-3.39</v>
      </c>
      <c r="E6947" s="75">
        <v>3.4220000000000002</v>
      </c>
      <c r="F6947" s="75">
        <v>-0.71799999999999997</v>
      </c>
      <c r="G6947" s="75">
        <v>-0.66700000000000004</v>
      </c>
      <c r="H6947" s="75">
        <v>-0.871</v>
      </c>
      <c r="I6947" s="75">
        <v>0.78800000000000003</v>
      </c>
      <c r="J6947" s="75">
        <v>0.95899999999999996</v>
      </c>
      <c r="K6947" s="75">
        <v>0.55500000000000005</v>
      </c>
      <c r="L6947" s="75">
        <v>-0.48199999999999998</v>
      </c>
      <c r="M6947" s="75">
        <v>-0.72399999999999998</v>
      </c>
    </row>
    <row r="6948" spans="2:13" x14ac:dyDescent="0.3">
      <c r="B6948" s="75">
        <v>845</v>
      </c>
      <c r="C6948" s="75">
        <v>9</v>
      </c>
      <c r="D6948" s="75">
        <v>-3.972</v>
      </c>
      <c r="E6948" s="75">
        <v>3.24</v>
      </c>
      <c r="F6948" s="75">
        <v>-0.82899999999999996</v>
      </c>
      <c r="G6948" s="75">
        <v>6.9000000000000006E-2</v>
      </c>
      <c r="H6948" s="75">
        <v>-0.61699999999999999</v>
      </c>
      <c r="I6948" s="75">
        <v>0.97699999999999998</v>
      </c>
      <c r="J6948" s="75">
        <v>0.53200000000000003</v>
      </c>
      <c r="K6948" s="75">
        <v>0.498</v>
      </c>
      <c r="L6948" s="75">
        <v>-0.191</v>
      </c>
      <c r="M6948" s="75">
        <v>-0.91</v>
      </c>
    </row>
    <row r="6949" spans="2:13" x14ac:dyDescent="0.3">
      <c r="B6949" s="75">
        <v>846</v>
      </c>
      <c r="C6949" s="75">
        <v>10</v>
      </c>
      <c r="D6949" s="75">
        <v>-4.5129999999999999</v>
      </c>
      <c r="E6949" s="75">
        <v>3.08</v>
      </c>
      <c r="F6949" s="75">
        <v>6.8000000000000005E-2</v>
      </c>
      <c r="G6949" s="75">
        <v>0.05</v>
      </c>
      <c r="H6949" s="75">
        <v>-0.48399999999999999</v>
      </c>
      <c r="I6949" s="75">
        <v>0.34100000000000003</v>
      </c>
      <c r="J6949" s="75">
        <v>-0.25700000000000001</v>
      </c>
      <c r="K6949" s="75">
        <v>1.302</v>
      </c>
      <c r="L6949" s="75">
        <v>-0.51700000000000002</v>
      </c>
      <c r="M6949" s="75">
        <v>-1.0569999999999999</v>
      </c>
    </row>
    <row r="6950" spans="2:13" x14ac:dyDescent="0.3">
      <c r="B6950" s="75">
        <v>847</v>
      </c>
      <c r="C6950" s="75">
        <v>11</v>
      </c>
      <c r="D6950" s="75">
        <v>-3.2919999999999998</v>
      </c>
      <c r="E6950" s="75">
        <v>2.5950000000000002</v>
      </c>
      <c r="F6950" s="75">
        <v>-0.57799999999999996</v>
      </c>
      <c r="G6950" s="75">
        <v>0.42</v>
      </c>
      <c r="H6950" s="75">
        <v>-0.23300000000000001</v>
      </c>
      <c r="I6950" s="75">
        <v>0.39100000000000001</v>
      </c>
      <c r="J6950" s="75">
        <v>-0.24099999999999999</v>
      </c>
      <c r="K6950" s="75">
        <v>0.437</v>
      </c>
      <c r="L6950" s="75">
        <v>-0.54100000000000004</v>
      </c>
      <c r="M6950" s="75">
        <v>-2.1000000000000001E-2</v>
      </c>
    </row>
    <row r="6951" spans="2:13" x14ac:dyDescent="0.3">
      <c r="B6951" s="75">
        <v>848</v>
      </c>
      <c r="C6951" s="75">
        <v>1</v>
      </c>
      <c r="D6951" s="75">
        <v>-2.5270000000000001</v>
      </c>
      <c r="E6951" s="75">
        <v>-0.92600000000000005</v>
      </c>
      <c r="F6951" s="75">
        <v>-0.57099999999999995</v>
      </c>
      <c r="G6951" s="75">
        <v>1.613</v>
      </c>
      <c r="H6951" s="75">
        <v>0.628</v>
      </c>
      <c r="I6951" s="75">
        <v>1.2290000000000001</v>
      </c>
      <c r="J6951" s="75">
        <v>-0.68700000000000006</v>
      </c>
      <c r="K6951" s="75">
        <v>-0.80800000000000005</v>
      </c>
      <c r="L6951" s="75">
        <v>-0.35399999999999998</v>
      </c>
      <c r="M6951" s="75">
        <v>0.625</v>
      </c>
    </row>
    <row r="6952" spans="2:13" x14ac:dyDescent="0.3">
      <c r="B6952" s="75">
        <v>849</v>
      </c>
      <c r="C6952" s="75">
        <v>2</v>
      </c>
      <c r="D6952" s="75">
        <v>-3.4980000000000002</v>
      </c>
      <c r="E6952" s="75">
        <v>1.669</v>
      </c>
      <c r="F6952" s="75">
        <v>7.5999999999999998E-2</v>
      </c>
      <c r="G6952" s="75">
        <v>1.53</v>
      </c>
      <c r="H6952" s="75">
        <v>0.38</v>
      </c>
      <c r="I6952" s="75">
        <v>-0.13500000000000001</v>
      </c>
      <c r="J6952" s="75">
        <v>-0.81399999999999995</v>
      </c>
      <c r="K6952" s="75">
        <v>-0.20799999999999999</v>
      </c>
      <c r="L6952" s="75">
        <v>-0.307</v>
      </c>
      <c r="M6952" s="75">
        <v>1.0529999999999999</v>
      </c>
    </row>
    <row r="6953" spans="2:13" x14ac:dyDescent="0.3">
      <c r="B6953" s="75">
        <v>850</v>
      </c>
      <c r="C6953" s="75">
        <v>3</v>
      </c>
      <c r="D6953" s="75">
        <v>-2.851</v>
      </c>
      <c r="E6953" s="75">
        <v>1.4119999999999999</v>
      </c>
      <c r="F6953" s="75">
        <v>-0.184</v>
      </c>
      <c r="G6953" s="75">
        <v>1.2809999999999999</v>
      </c>
      <c r="H6953" s="75">
        <v>0</v>
      </c>
      <c r="I6953" s="75">
        <v>-0.14599999999999999</v>
      </c>
      <c r="J6953" s="75">
        <v>-0.17199999999999999</v>
      </c>
      <c r="K6953" s="75">
        <v>-0.41899999999999998</v>
      </c>
      <c r="L6953" s="75">
        <v>-0.307</v>
      </c>
      <c r="M6953" s="75">
        <v>0.874</v>
      </c>
    </row>
    <row r="6954" spans="2:13" x14ac:dyDescent="0.3">
      <c r="B6954" s="75">
        <v>851</v>
      </c>
      <c r="C6954" s="75">
        <v>4</v>
      </c>
      <c r="D6954" s="75">
        <v>-2.0259999999999998</v>
      </c>
      <c r="E6954" s="75">
        <v>2.4329999999999998</v>
      </c>
      <c r="F6954" s="75">
        <v>-0.41099999999999998</v>
      </c>
      <c r="G6954" s="75">
        <v>6.4000000000000001E-2</v>
      </c>
      <c r="H6954" s="75">
        <v>0.223</v>
      </c>
      <c r="I6954" s="75">
        <v>-2.7E-2</v>
      </c>
      <c r="J6954" s="75">
        <v>-0.42399999999999999</v>
      </c>
      <c r="K6954" s="75">
        <v>-8.9999999999999993E-3</v>
      </c>
      <c r="L6954" s="75">
        <v>-0.30499999999999999</v>
      </c>
      <c r="M6954" s="75">
        <v>0.34499999999999997</v>
      </c>
    </row>
    <row r="6955" spans="2:13" x14ac:dyDescent="0.3">
      <c r="B6955" s="75">
        <v>852</v>
      </c>
      <c r="C6955" s="75">
        <v>5</v>
      </c>
      <c r="D6955" s="75">
        <v>-2.46</v>
      </c>
      <c r="E6955" s="75">
        <v>3.706</v>
      </c>
      <c r="F6955" s="75">
        <v>-1.304</v>
      </c>
      <c r="G6955" s="75">
        <v>-0.33900000000000002</v>
      </c>
      <c r="H6955" s="75">
        <v>-0.48699999999999999</v>
      </c>
      <c r="I6955" s="75">
        <v>1.125</v>
      </c>
      <c r="J6955" s="75">
        <v>0.187</v>
      </c>
      <c r="K6955" s="75">
        <v>-0.21099999999999999</v>
      </c>
      <c r="L6955" s="75">
        <v>-1.0680000000000001</v>
      </c>
      <c r="M6955" s="75">
        <v>0.94399999999999995</v>
      </c>
    </row>
    <row r="6956" spans="2:13" x14ac:dyDescent="0.3">
      <c r="B6956" s="75">
        <v>853</v>
      </c>
      <c r="C6956" s="75">
        <v>6</v>
      </c>
      <c r="D6956" s="75">
        <v>-2.879</v>
      </c>
      <c r="E6956" s="75">
        <v>2.6619999999999999</v>
      </c>
      <c r="F6956" s="75">
        <v>-0.57199999999999995</v>
      </c>
      <c r="G6956" s="75">
        <v>0.42499999999999999</v>
      </c>
      <c r="H6956" s="75">
        <v>-0.248</v>
      </c>
      <c r="I6956" s="75">
        <v>0.21299999999999999</v>
      </c>
      <c r="J6956" s="75">
        <v>0.17599999999999999</v>
      </c>
      <c r="K6956" s="75">
        <v>-0.28100000000000003</v>
      </c>
      <c r="L6956" s="75">
        <v>-0.40400000000000003</v>
      </c>
      <c r="M6956" s="75">
        <v>0.60499999999999998</v>
      </c>
    </row>
    <row r="6957" spans="2:13" x14ac:dyDescent="0.3">
      <c r="B6957" s="75">
        <v>854</v>
      </c>
      <c r="C6957" s="75">
        <v>7</v>
      </c>
      <c r="D6957" s="75">
        <v>-2.8180000000000001</v>
      </c>
      <c r="E6957" s="75">
        <v>3.6850000000000001</v>
      </c>
      <c r="F6957" s="75">
        <v>-1.413</v>
      </c>
      <c r="G6957" s="75">
        <v>-0.55800000000000005</v>
      </c>
      <c r="H6957" s="75">
        <v>2.5000000000000001E-2</v>
      </c>
      <c r="I6957" s="75">
        <v>0.871</v>
      </c>
      <c r="J6957" s="75">
        <v>0.68799999999999994</v>
      </c>
      <c r="K6957" s="75">
        <v>-0.14399999999999999</v>
      </c>
      <c r="L6957" s="75">
        <v>-0.93</v>
      </c>
      <c r="M6957" s="75">
        <v>0.28199999999999997</v>
      </c>
    </row>
    <row r="6958" spans="2:13" x14ac:dyDescent="0.3">
      <c r="B6958" s="75">
        <v>855</v>
      </c>
      <c r="C6958" s="75">
        <v>8</v>
      </c>
      <c r="D6958" s="75">
        <v>-3.3959999999999999</v>
      </c>
      <c r="E6958" s="75">
        <v>3.867</v>
      </c>
      <c r="F6958" s="75">
        <v>-1.0289999999999999</v>
      </c>
      <c r="G6958" s="75">
        <v>-0.60299999999999998</v>
      </c>
      <c r="H6958" s="75">
        <v>-0.57299999999999995</v>
      </c>
      <c r="I6958" s="75">
        <v>0.78</v>
      </c>
      <c r="J6958" s="75">
        <v>1.2090000000000001</v>
      </c>
      <c r="K6958" s="75">
        <v>0.22800000000000001</v>
      </c>
      <c r="L6958" s="75">
        <v>-0.67300000000000004</v>
      </c>
      <c r="M6958" s="75">
        <v>-0.56200000000000006</v>
      </c>
    </row>
    <row r="6959" spans="2:13" x14ac:dyDescent="0.3">
      <c r="B6959" s="75">
        <v>856</v>
      </c>
      <c r="C6959" s="75">
        <v>9</v>
      </c>
      <c r="D6959" s="75">
        <v>-3.9049999999999998</v>
      </c>
      <c r="E6959" s="75">
        <v>3.1469999999999998</v>
      </c>
      <c r="F6959" s="75">
        <v>-1.2589999999999999</v>
      </c>
      <c r="G6959" s="75">
        <v>0.30399999999999999</v>
      </c>
      <c r="H6959" s="75">
        <v>-0.216</v>
      </c>
      <c r="I6959" s="75">
        <v>1.0549999999999999</v>
      </c>
      <c r="J6959" s="75">
        <v>0.57799999999999996</v>
      </c>
      <c r="K6959" s="75">
        <v>0.35299999999999998</v>
      </c>
      <c r="L6959" s="75">
        <v>-0.51700000000000002</v>
      </c>
      <c r="M6959" s="75">
        <v>-0.871</v>
      </c>
    </row>
    <row r="6960" spans="2:13" x14ac:dyDescent="0.3">
      <c r="B6960" s="75">
        <v>857</v>
      </c>
      <c r="C6960" s="75">
        <v>10</v>
      </c>
      <c r="D6960" s="75">
        <v>-4.5679999999999996</v>
      </c>
      <c r="E6960" s="75">
        <v>3.3439999999999999</v>
      </c>
      <c r="F6960" s="75">
        <v>-5.0000000000000001E-3</v>
      </c>
      <c r="G6960" s="75">
        <v>-9.1999999999999998E-2</v>
      </c>
      <c r="H6960" s="75">
        <v>-0.54600000000000004</v>
      </c>
      <c r="I6960" s="75">
        <v>0.47899999999999998</v>
      </c>
      <c r="J6960" s="75">
        <v>-0.16800000000000001</v>
      </c>
      <c r="K6960" s="75">
        <v>1.1859999999999999</v>
      </c>
      <c r="L6960" s="75">
        <v>-0.56499999999999995</v>
      </c>
      <c r="M6960" s="75">
        <v>-1.0249999999999999</v>
      </c>
    </row>
    <row r="6961" spans="2:13" x14ac:dyDescent="0.3">
      <c r="B6961" s="75">
        <v>858</v>
      </c>
      <c r="C6961" s="75">
        <v>11</v>
      </c>
      <c r="D6961" s="75">
        <v>-3.35</v>
      </c>
      <c r="E6961" s="75">
        <v>2.7130000000000001</v>
      </c>
      <c r="F6961" s="75">
        <v>-0.47199999999999998</v>
      </c>
      <c r="G6961" s="75">
        <v>0.4</v>
      </c>
      <c r="H6961" s="75">
        <v>-0.19600000000000001</v>
      </c>
      <c r="I6961" s="75">
        <v>0.248</v>
      </c>
      <c r="J6961" s="75">
        <v>-0.224</v>
      </c>
      <c r="K6961" s="75">
        <v>0.53</v>
      </c>
      <c r="L6961" s="75">
        <v>-0.35799999999999998</v>
      </c>
      <c r="M6961" s="75">
        <v>-9.0999999999999998E-2</v>
      </c>
    </row>
    <row r="6962" spans="2:13" x14ac:dyDescent="0.3">
      <c r="B6962" s="75">
        <v>859</v>
      </c>
      <c r="C6962" s="75">
        <v>1</v>
      </c>
      <c r="D6962" s="75">
        <v>-4.7110000000000003</v>
      </c>
      <c r="E6962" s="75">
        <v>1.1659999999999999</v>
      </c>
      <c r="F6962" s="75">
        <v>1.244</v>
      </c>
      <c r="G6962" s="75">
        <v>1.746</v>
      </c>
      <c r="H6962" s="75">
        <v>0.311</v>
      </c>
      <c r="I6962" s="75">
        <v>-0.30499999999999999</v>
      </c>
      <c r="J6962" s="75">
        <v>-0.69099999999999995</v>
      </c>
      <c r="K6962" s="75">
        <v>-0.13700000000000001</v>
      </c>
      <c r="L6962" s="75">
        <v>-0.28799999999999998</v>
      </c>
      <c r="M6962" s="75">
        <v>1.0229999999999999</v>
      </c>
    </row>
    <row r="6963" spans="2:13" x14ac:dyDescent="0.3">
      <c r="B6963" s="75">
        <v>860</v>
      </c>
      <c r="C6963" s="75">
        <v>2</v>
      </c>
      <c r="D6963" s="75">
        <v>-4.0570000000000004</v>
      </c>
      <c r="E6963" s="75">
        <v>1.925</v>
      </c>
      <c r="F6963" s="75">
        <v>0.52100000000000002</v>
      </c>
      <c r="G6963" s="75">
        <v>1.331</v>
      </c>
      <c r="H6963" s="75">
        <v>0.27300000000000002</v>
      </c>
      <c r="I6963" s="75">
        <v>-0.16700000000000001</v>
      </c>
      <c r="J6963" s="75">
        <v>-0.36499999999999999</v>
      </c>
      <c r="K6963" s="75">
        <v>-0.66500000000000004</v>
      </c>
      <c r="L6963" s="75">
        <v>-0.51200000000000001</v>
      </c>
      <c r="M6963" s="75">
        <v>0.71599999999999997</v>
      </c>
    </row>
    <row r="6964" spans="2:13" x14ac:dyDescent="0.3">
      <c r="B6964" s="75">
        <v>861</v>
      </c>
      <c r="C6964" s="75">
        <v>3</v>
      </c>
      <c r="D6964" s="75">
        <v>-3.097</v>
      </c>
      <c r="E6964" s="75">
        <v>1.385</v>
      </c>
      <c r="F6964" s="75">
        <v>-0.17299999999999999</v>
      </c>
      <c r="G6964" s="75">
        <v>1.3919999999999999</v>
      </c>
      <c r="H6964" s="75">
        <v>-0.61299999999999999</v>
      </c>
      <c r="I6964" s="75">
        <v>-0.14299999999999999</v>
      </c>
      <c r="J6964" s="75">
        <v>-1.4E-2</v>
      </c>
      <c r="K6964" s="75">
        <v>-0.56499999999999995</v>
      </c>
      <c r="L6964" s="75">
        <v>-6.5000000000000002E-2</v>
      </c>
      <c r="M6964" s="75">
        <v>1.129</v>
      </c>
    </row>
    <row r="6965" spans="2:13" x14ac:dyDescent="0.3">
      <c r="B6965" s="75">
        <v>862</v>
      </c>
      <c r="C6965" s="75">
        <v>4</v>
      </c>
      <c r="D6965" s="75">
        <v>-2.931</v>
      </c>
      <c r="E6965" s="75">
        <v>1.85</v>
      </c>
      <c r="F6965" s="75">
        <v>-0.89600000000000002</v>
      </c>
      <c r="G6965" s="75">
        <v>0.68500000000000005</v>
      </c>
      <c r="H6965" s="75">
        <v>-1</v>
      </c>
      <c r="I6965" s="75">
        <v>0.504</v>
      </c>
      <c r="J6965" s="75">
        <v>0.21199999999999999</v>
      </c>
      <c r="K6965" s="75">
        <v>-0.27600000000000002</v>
      </c>
      <c r="L6965" s="75">
        <v>-0.20300000000000001</v>
      </c>
      <c r="M6965" s="75">
        <v>0.59499999999999997</v>
      </c>
    </row>
    <row r="6966" spans="2:13" x14ac:dyDescent="0.3">
      <c r="B6966" s="75">
        <v>863</v>
      </c>
      <c r="C6966" s="75">
        <v>5</v>
      </c>
      <c r="D6966" s="75">
        <v>-2.9420000000000002</v>
      </c>
      <c r="E6966" s="75">
        <v>2.6419999999999999</v>
      </c>
      <c r="F6966" s="75">
        <v>-1.2170000000000001</v>
      </c>
      <c r="G6966" s="75">
        <v>0.38400000000000001</v>
      </c>
      <c r="H6966" s="75">
        <v>-0.99399999999999999</v>
      </c>
      <c r="I6966" s="75">
        <v>1.4670000000000001</v>
      </c>
      <c r="J6966" s="75">
        <v>0.13400000000000001</v>
      </c>
      <c r="K6966" s="75">
        <v>-0.45800000000000002</v>
      </c>
      <c r="L6966" s="75">
        <v>-0.46500000000000002</v>
      </c>
      <c r="M6966" s="75">
        <v>0.64600000000000002</v>
      </c>
    </row>
    <row r="6967" spans="2:13" x14ac:dyDescent="0.3">
      <c r="B6967" s="75">
        <v>864</v>
      </c>
      <c r="C6967" s="75">
        <v>6</v>
      </c>
      <c r="D6967" s="75">
        <v>-3.0649999999999999</v>
      </c>
      <c r="E6967" s="75">
        <v>1.7809999999999999</v>
      </c>
      <c r="F6967" s="75">
        <v>-0.91500000000000004</v>
      </c>
      <c r="G6967" s="75">
        <v>0.69799999999999995</v>
      </c>
      <c r="H6967" s="75">
        <v>0.17499999999999999</v>
      </c>
      <c r="I6967" s="75">
        <v>0.66200000000000003</v>
      </c>
      <c r="J6967" s="75">
        <v>-8.5999999999999993E-2</v>
      </c>
      <c r="K6967" s="75">
        <v>-0.36099999999999999</v>
      </c>
      <c r="L6967" s="75">
        <v>-0.77400000000000002</v>
      </c>
      <c r="M6967" s="75">
        <v>0.95099999999999996</v>
      </c>
    </row>
    <row r="6968" spans="2:13" x14ac:dyDescent="0.3">
      <c r="B6968" s="75">
        <v>865</v>
      </c>
      <c r="C6968" s="75">
        <v>7</v>
      </c>
      <c r="D6968" s="75">
        <v>-3.3180000000000001</v>
      </c>
      <c r="E6968" s="75">
        <v>3.395</v>
      </c>
      <c r="F6968" s="75">
        <v>-1.706</v>
      </c>
      <c r="G6968" s="75">
        <v>0.753</v>
      </c>
      <c r="H6968" s="75">
        <v>-0.214</v>
      </c>
      <c r="I6968" s="75">
        <v>1.431</v>
      </c>
      <c r="J6968" s="75">
        <v>0</v>
      </c>
      <c r="K6968" s="75">
        <v>-0.192</v>
      </c>
      <c r="L6968" s="75">
        <v>-1.33</v>
      </c>
      <c r="M6968" s="75">
        <v>0.03</v>
      </c>
    </row>
    <row r="6969" spans="2:13" x14ac:dyDescent="0.3">
      <c r="B6969" s="75">
        <v>866</v>
      </c>
      <c r="C6969" s="75">
        <v>8</v>
      </c>
      <c r="D6969" s="75">
        <v>-3.7469999999999999</v>
      </c>
      <c r="E6969" s="75">
        <v>4.2670000000000003</v>
      </c>
      <c r="F6969" s="75">
        <v>-1.847</v>
      </c>
      <c r="G6969" s="75">
        <v>-0.23499999999999999</v>
      </c>
      <c r="H6969" s="75">
        <v>0.38</v>
      </c>
      <c r="I6969" s="75">
        <v>0.88500000000000001</v>
      </c>
      <c r="J6969" s="75">
        <v>-4.9000000000000002E-2</v>
      </c>
      <c r="K6969" s="75">
        <v>-0.25800000000000001</v>
      </c>
      <c r="L6969" s="75">
        <v>-0.77200000000000002</v>
      </c>
      <c r="M6969" s="75">
        <v>-0.11</v>
      </c>
    </row>
    <row r="6970" spans="2:13" x14ac:dyDescent="0.3">
      <c r="B6970" s="75">
        <v>867</v>
      </c>
      <c r="C6970" s="75">
        <v>9</v>
      </c>
      <c r="D6970" s="75">
        <v>-4.0389999999999997</v>
      </c>
      <c r="E6970" s="75">
        <v>2.0609999999999999</v>
      </c>
      <c r="F6970" s="75">
        <v>-0.72699999999999998</v>
      </c>
      <c r="G6970" s="75">
        <v>0.88800000000000001</v>
      </c>
      <c r="H6970" s="75">
        <v>0.30199999999999999</v>
      </c>
      <c r="I6970" s="75">
        <v>0.41299999999999998</v>
      </c>
      <c r="J6970" s="75">
        <v>-0.38100000000000001</v>
      </c>
      <c r="K6970" s="75">
        <v>-0.19400000000000001</v>
      </c>
      <c r="L6970" s="75">
        <v>-0.61399999999999999</v>
      </c>
      <c r="M6970" s="75">
        <v>0.41</v>
      </c>
    </row>
    <row r="6971" spans="2:13" x14ac:dyDescent="0.3">
      <c r="B6971" s="75">
        <v>868</v>
      </c>
      <c r="C6971" s="75">
        <v>10</v>
      </c>
      <c r="D6971" s="75">
        <v>-4.08</v>
      </c>
      <c r="E6971" s="75">
        <v>2.242</v>
      </c>
      <c r="F6971" s="75">
        <v>-0.28000000000000003</v>
      </c>
      <c r="G6971" s="75">
        <v>1.8759999999999999</v>
      </c>
      <c r="H6971" s="75">
        <v>0.72</v>
      </c>
      <c r="I6971" s="75">
        <v>-0.29199999999999998</v>
      </c>
      <c r="J6971" s="75">
        <v>-0.53700000000000003</v>
      </c>
      <c r="K6971" s="75">
        <v>-0.54</v>
      </c>
      <c r="L6971" s="75">
        <v>-0.66300000000000003</v>
      </c>
      <c r="M6971" s="75">
        <v>0.23799999999999999</v>
      </c>
    </row>
    <row r="6972" spans="2:13" x14ac:dyDescent="0.3">
      <c r="B6972" s="75">
        <v>869</v>
      </c>
      <c r="C6972" s="75">
        <v>11</v>
      </c>
      <c r="D6972" s="75">
        <v>-3.4830000000000001</v>
      </c>
      <c r="E6972" s="75">
        <v>2.6280000000000001</v>
      </c>
      <c r="F6972" s="75">
        <v>-0.38300000000000001</v>
      </c>
      <c r="G6972" s="75">
        <v>0.83799999999999997</v>
      </c>
      <c r="H6972" s="75">
        <v>0.2</v>
      </c>
      <c r="I6972" s="75">
        <v>0.10199999999999999</v>
      </c>
      <c r="J6972" s="75">
        <v>-0.16200000000000001</v>
      </c>
      <c r="K6972" s="75">
        <v>-0.54700000000000004</v>
      </c>
      <c r="L6972" s="75">
        <v>-0.79100000000000004</v>
      </c>
      <c r="M6972" s="75">
        <v>1.018</v>
      </c>
    </row>
    <row r="6973" spans="2:13" x14ac:dyDescent="0.3">
      <c r="B6973" s="75">
        <v>870</v>
      </c>
      <c r="C6973" s="75">
        <v>1</v>
      </c>
      <c r="D6973" s="75">
        <v>-4.6890000000000001</v>
      </c>
      <c r="E6973" s="75">
        <v>1.0149999999999999</v>
      </c>
      <c r="F6973" s="75">
        <v>1.3120000000000001</v>
      </c>
      <c r="G6973" s="75">
        <v>1.802</v>
      </c>
      <c r="H6973" s="75">
        <v>0.313</v>
      </c>
      <c r="I6973" s="75">
        <v>-0.40500000000000003</v>
      </c>
      <c r="J6973" s="75">
        <v>-0.66300000000000003</v>
      </c>
      <c r="K6973" s="75">
        <v>0.106</v>
      </c>
      <c r="L6973" s="75">
        <v>-0.32500000000000001</v>
      </c>
      <c r="M6973" s="75">
        <v>0.83799999999999997</v>
      </c>
    </row>
    <row r="6974" spans="2:13" x14ac:dyDescent="0.3">
      <c r="B6974" s="75">
        <v>871</v>
      </c>
      <c r="C6974" s="75">
        <v>2</v>
      </c>
      <c r="D6974" s="75">
        <v>-4.0129999999999999</v>
      </c>
      <c r="E6974" s="75">
        <v>2.101</v>
      </c>
      <c r="F6974" s="75">
        <v>0.29499999999999998</v>
      </c>
      <c r="G6974" s="75">
        <v>1.292</v>
      </c>
      <c r="H6974" s="75">
        <v>0.45</v>
      </c>
      <c r="I6974" s="75">
        <v>-2.4E-2</v>
      </c>
      <c r="J6974" s="75">
        <v>-0.56499999999999995</v>
      </c>
      <c r="K6974" s="75">
        <v>-0.58799999999999997</v>
      </c>
      <c r="L6974" s="75">
        <v>-0.34300000000000003</v>
      </c>
      <c r="M6974" s="75">
        <v>0.69499999999999995</v>
      </c>
    </row>
    <row r="6975" spans="2:13" x14ac:dyDescent="0.3">
      <c r="B6975" s="75">
        <v>872</v>
      </c>
      <c r="C6975" s="75">
        <v>3</v>
      </c>
      <c r="D6975" s="75">
        <v>-2.972</v>
      </c>
      <c r="E6975" s="75">
        <v>1.151</v>
      </c>
      <c r="F6975" s="75">
        <v>-0.29299999999999998</v>
      </c>
      <c r="G6975" s="75">
        <v>1.609</v>
      </c>
      <c r="H6975" s="75">
        <v>-0.72399999999999998</v>
      </c>
      <c r="I6975" s="75">
        <v>0.123</v>
      </c>
      <c r="J6975" s="75">
        <v>-8.6999999999999994E-2</v>
      </c>
      <c r="K6975" s="75">
        <v>-0.80100000000000005</v>
      </c>
      <c r="L6975" s="75">
        <v>0.04</v>
      </c>
      <c r="M6975" s="75">
        <v>1.07</v>
      </c>
    </row>
    <row r="6976" spans="2:13" x14ac:dyDescent="0.3">
      <c r="B6976" s="75">
        <v>873</v>
      </c>
      <c r="C6976" s="75">
        <v>4</v>
      </c>
      <c r="D6976" s="75">
        <v>-3.0289999999999999</v>
      </c>
      <c r="E6976" s="75">
        <v>1.7470000000000001</v>
      </c>
      <c r="F6976" s="75">
        <v>-0.89900000000000002</v>
      </c>
      <c r="G6976" s="75">
        <v>0.67400000000000004</v>
      </c>
      <c r="H6976" s="75">
        <v>-1.046</v>
      </c>
      <c r="I6976" s="75">
        <v>0.55800000000000005</v>
      </c>
      <c r="J6976" s="75">
        <v>0.20399999999999999</v>
      </c>
      <c r="K6976" s="75">
        <v>-0.155</v>
      </c>
      <c r="L6976" s="75">
        <v>-0.23699999999999999</v>
      </c>
      <c r="M6976" s="75">
        <v>0.65500000000000003</v>
      </c>
    </row>
    <row r="6977" spans="2:13" x14ac:dyDescent="0.3">
      <c r="B6977" s="75">
        <v>874</v>
      </c>
      <c r="C6977" s="75">
        <v>5</v>
      </c>
      <c r="D6977" s="75">
        <v>-2.9260000000000002</v>
      </c>
      <c r="E6977" s="75">
        <v>2.673</v>
      </c>
      <c r="F6977" s="75">
        <v>-1.242</v>
      </c>
      <c r="G6977" s="75">
        <v>0.39600000000000002</v>
      </c>
      <c r="H6977" s="75">
        <v>-1.0289999999999999</v>
      </c>
      <c r="I6977" s="75">
        <v>1.548</v>
      </c>
      <c r="J6977" s="75">
        <v>0.05</v>
      </c>
      <c r="K6977" s="75">
        <v>-0.59199999999999997</v>
      </c>
      <c r="L6977" s="75">
        <v>-0.33100000000000002</v>
      </c>
      <c r="M6977" s="75">
        <v>0.59499999999999997</v>
      </c>
    </row>
    <row r="6978" spans="2:13" x14ac:dyDescent="0.3">
      <c r="B6978" s="75">
        <v>875</v>
      </c>
      <c r="C6978" s="75">
        <v>6</v>
      </c>
      <c r="D6978" s="75">
        <v>-3.0750000000000002</v>
      </c>
      <c r="E6978" s="75">
        <v>1.8240000000000001</v>
      </c>
      <c r="F6978" s="75">
        <v>-0.90500000000000003</v>
      </c>
      <c r="G6978" s="75">
        <v>0.72699999999999998</v>
      </c>
      <c r="H6978" s="75">
        <v>0.155</v>
      </c>
      <c r="I6978" s="75">
        <v>0.60799999999999998</v>
      </c>
      <c r="J6978" s="75">
        <v>-7.4999999999999997E-2</v>
      </c>
      <c r="K6978" s="75">
        <v>-0.377</v>
      </c>
      <c r="L6978" s="75">
        <v>-0.74</v>
      </c>
      <c r="M6978" s="75">
        <v>0.85199999999999998</v>
      </c>
    </row>
    <row r="6979" spans="2:13" x14ac:dyDescent="0.3">
      <c r="B6979" s="75">
        <v>876</v>
      </c>
      <c r="C6979" s="75">
        <v>7</v>
      </c>
      <c r="D6979" s="75">
        <v>-3.4</v>
      </c>
      <c r="E6979" s="75">
        <v>3.4409999999999998</v>
      </c>
      <c r="F6979" s="75">
        <v>-1.8049999999999999</v>
      </c>
      <c r="G6979" s="75">
        <v>0.81399999999999995</v>
      </c>
      <c r="H6979" s="75">
        <v>-0.16200000000000001</v>
      </c>
      <c r="I6979" s="75">
        <v>1.4450000000000001</v>
      </c>
      <c r="J6979" s="75">
        <v>-0.11</v>
      </c>
      <c r="K6979" s="75">
        <v>-0.499</v>
      </c>
      <c r="L6979" s="75">
        <v>-1.2010000000000001</v>
      </c>
      <c r="M6979" s="75">
        <v>-4.5999999999999999E-2</v>
      </c>
    </row>
    <row r="6980" spans="2:13" x14ac:dyDescent="0.3">
      <c r="B6980" s="75">
        <v>877</v>
      </c>
      <c r="C6980" s="75">
        <v>8</v>
      </c>
      <c r="D6980" s="75">
        <v>-3.7970000000000002</v>
      </c>
      <c r="E6980" s="75">
        <v>4.3140000000000001</v>
      </c>
      <c r="F6980" s="75">
        <v>-1.5960000000000001</v>
      </c>
      <c r="G6980" s="75">
        <v>-0.47599999999999998</v>
      </c>
      <c r="H6980" s="75">
        <v>4.3999999999999997E-2</v>
      </c>
      <c r="I6980" s="75">
        <v>0.90300000000000002</v>
      </c>
      <c r="J6980" s="75">
        <v>0.129</v>
      </c>
      <c r="K6980" s="75">
        <v>-0.14099999999999999</v>
      </c>
      <c r="L6980" s="75">
        <v>-0.64600000000000002</v>
      </c>
      <c r="M6980" s="75">
        <v>-0.318</v>
      </c>
    </row>
    <row r="6981" spans="2:13" x14ac:dyDescent="0.3">
      <c r="B6981" s="75">
        <v>878</v>
      </c>
      <c r="C6981" s="75">
        <v>9</v>
      </c>
      <c r="D6981" s="75">
        <v>-4.0830000000000002</v>
      </c>
      <c r="E6981" s="75">
        <v>2.1930000000000001</v>
      </c>
      <c r="F6981" s="75">
        <v>-0.49199999999999999</v>
      </c>
      <c r="G6981" s="75">
        <v>0.69499999999999995</v>
      </c>
      <c r="H6981" s="75">
        <v>0.251</v>
      </c>
      <c r="I6981" s="75">
        <v>0.42299999999999999</v>
      </c>
      <c r="J6981" s="75">
        <v>-0.55800000000000005</v>
      </c>
      <c r="K6981" s="75">
        <v>-0.123</v>
      </c>
      <c r="L6981" s="75">
        <v>-0.53</v>
      </c>
      <c r="M6981" s="75">
        <v>0.376</v>
      </c>
    </row>
    <row r="6982" spans="2:13" x14ac:dyDescent="0.3">
      <c r="B6982" s="75">
        <v>879</v>
      </c>
      <c r="C6982" s="75">
        <v>10</v>
      </c>
      <c r="D6982" s="75">
        <v>-4.0449999999999999</v>
      </c>
      <c r="E6982" s="75">
        <v>2.3769999999999998</v>
      </c>
      <c r="F6982" s="75">
        <v>-0.3</v>
      </c>
      <c r="G6982" s="75">
        <v>2.0019999999999998</v>
      </c>
      <c r="H6982" s="75">
        <v>0.82599999999999996</v>
      </c>
      <c r="I6982" s="75">
        <v>-0.18</v>
      </c>
      <c r="J6982" s="75">
        <v>-0.76800000000000002</v>
      </c>
      <c r="K6982" s="75">
        <v>-0.40799999999999997</v>
      </c>
      <c r="L6982" s="75">
        <v>-0.78700000000000003</v>
      </c>
      <c r="M6982" s="75">
        <v>0.156</v>
      </c>
    </row>
    <row r="6983" spans="2:13" x14ac:dyDescent="0.3">
      <c r="B6983" s="75">
        <v>880</v>
      </c>
      <c r="C6983" s="75">
        <v>11</v>
      </c>
      <c r="D6983" s="75">
        <v>-3.4550000000000001</v>
      </c>
      <c r="E6983" s="75">
        <v>2.5609999999999999</v>
      </c>
      <c r="F6983" s="75">
        <v>-0.42099999999999999</v>
      </c>
      <c r="G6983" s="75">
        <v>0.84699999999999998</v>
      </c>
      <c r="H6983" s="75">
        <v>0.33</v>
      </c>
      <c r="I6983" s="75">
        <v>5.7000000000000002E-2</v>
      </c>
      <c r="J6983" s="75">
        <v>-0.17699999999999999</v>
      </c>
      <c r="K6983" s="75">
        <v>-0.49399999999999999</v>
      </c>
      <c r="L6983" s="75">
        <v>-0.78600000000000003</v>
      </c>
      <c r="M6983" s="75">
        <v>0.95099999999999996</v>
      </c>
    </row>
    <row r="6984" spans="2:13" x14ac:dyDescent="0.3">
      <c r="B6984" s="75">
        <v>881</v>
      </c>
      <c r="C6984" s="75">
        <v>1</v>
      </c>
      <c r="D6984" s="75">
        <v>-4.7560000000000002</v>
      </c>
      <c r="E6984" s="75">
        <v>1.1970000000000001</v>
      </c>
      <c r="F6984" s="75">
        <v>1.431</v>
      </c>
      <c r="G6984" s="75">
        <v>1.54</v>
      </c>
      <c r="H6984" s="75">
        <v>0.26200000000000001</v>
      </c>
      <c r="I6984" s="75">
        <v>-0.27700000000000002</v>
      </c>
      <c r="J6984" s="75">
        <v>-0.74099999999999999</v>
      </c>
      <c r="K6984" s="75">
        <v>7.4999999999999997E-2</v>
      </c>
      <c r="L6984" s="75">
        <v>-0.26</v>
      </c>
      <c r="M6984" s="75">
        <v>0.876</v>
      </c>
    </row>
    <row r="6985" spans="2:13" x14ac:dyDescent="0.3">
      <c r="B6985" s="75">
        <v>882</v>
      </c>
      <c r="C6985" s="75">
        <v>2</v>
      </c>
      <c r="D6985" s="75">
        <v>-3.9990000000000001</v>
      </c>
      <c r="E6985" s="75">
        <v>2.1379999999999999</v>
      </c>
      <c r="F6985" s="75">
        <v>0.29499999999999998</v>
      </c>
      <c r="G6985" s="75">
        <v>1.0860000000000001</v>
      </c>
      <c r="H6985" s="75">
        <v>0.69899999999999995</v>
      </c>
      <c r="I6985" s="75">
        <v>-0.127</v>
      </c>
      <c r="J6985" s="75">
        <v>-0.63400000000000001</v>
      </c>
      <c r="K6985" s="75">
        <v>-0.4</v>
      </c>
      <c r="L6985" s="75">
        <v>-0.505</v>
      </c>
      <c r="M6985" s="75">
        <v>0.85599999999999998</v>
      </c>
    </row>
    <row r="6986" spans="2:13" x14ac:dyDescent="0.3">
      <c r="B6986" s="75">
        <v>883</v>
      </c>
      <c r="C6986" s="75">
        <v>3</v>
      </c>
      <c r="D6986" s="75">
        <v>-2.964</v>
      </c>
      <c r="E6986" s="75">
        <v>1.1539999999999999</v>
      </c>
      <c r="F6986" s="75">
        <v>-0.373</v>
      </c>
      <c r="G6986" s="75">
        <v>1.5109999999999999</v>
      </c>
      <c r="H6986" s="75">
        <v>-0.58299999999999996</v>
      </c>
      <c r="I6986" s="75">
        <v>0.152</v>
      </c>
      <c r="J6986" s="75">
        <v>-1.2E-2</v>
      </c>
      <c r="K6986" s="75">
        <v>-0.94899999999999995</v>
      </c>
      <c r="L6986" s="75">
        <v>-5.3999999999999999E-2</v>
      </c>
      <c r="M6986" s="75">
        <v>1.1599999999999999</v>
      </c>
    </row>
    <row r="6987" spans="2:13" x14ac:dyDescent="0.3">
      <c r="B6987" s="75">
        <v>884</v>
      </c>
      <c r="C6987" s="75">
        <v>4</v>
      </c>
      <c r="D6987" s="75">
        <v>-3.0529999999999999</v>
      </c>
      <c r="E6987" s="75">
        <v>1.518</v>
      </c>
      <c r="F6987" s="75">
        <v>-0.72899999999999998</v>
      </c>
      <c r="G6987" s="75">
        <v>0.82799999999999996</v>
      </c>
      <c r="H6987" s="75">
        <v>-1.2110000000000001</v>
      </c>
      <c r="I6987" s="75">
        <v>0.499</v>
      </c>
      <c r="J6987" s="75">
        <v>0.32600000000000001</v>
      </c>
      <c r="K6987" s="75">
        <v>-0.13600000000000001</v>
      </c>
      <c r="L6987" s="75">
        <v>-0.26300000000000001</v>
      </c>
      <c r="M6987" s="75">
        <v>0.75</v>
      </c>
    </row>
    <row r="6988" spans="2:13" x14ac:dyDescent="0.3">
      <c r="B6988" s="75">
        <v>885</v>
      </c>
      <c r="C6988" s="75">
        <v>5</v>
      </c>
      <c r="D6988" s="75">
        <v>-2.9670000000000001</v>
      </c>
      <c r="E6988" s="75">
        <v>2.7810000000000001</v>
      </c>
      <c r="F6988" s="75">
        <v>-1.2769999999999999</v>
      </c>
      <c r="G6988" s="75">
        <v>0.35399999999999998</v>
      </c>
      <c r="H6988" s="75">
        <v>-0.93600000000000005</v>
      </c>
      <c r="I6988" s="75">
        <v>1.5049999999999999</v>
      </c>
      <c r="J6988" s="75">
        <v>-4.0000000000000001E-3</v>
      </c>
      <c r="K6988" s="75">
        <v>-0.41799999999999998</v>
      </c>
      <c r="L6988" s="75">
        <v>-0.56000000000000005</v>
      </c>
      <c r="M6988" s="75">
        <v>0.72499999999999998</v>
      </c>
    </row>
    <row r="6989" spans="2:13" x14ac:dyDescent="0.3">
      <c r="B6989" s="75">
        <v>886</v>
      </c>
      <c r="C6989" s="75">
        <v>6</v>
      </c>
      <c r="D6989" s="75">
        <v>-3.206</v>
      </c>
      <c r="E6989" s="75">
        <v>1.899</v>
      </c>
      <c r="F6989" s="75">
        <v>-0.93300000000000005</v>
      </c>
      <c r="G6989" s="75">
        <v>0.73299999999999998</v>
      </c>
      <c r="H6989" s="75">
        <v>0.26100000000000001</v>
      </c>
      <c r="I6989" s="75">
        <v>0.56499999999999995</v>
      </c>
      <c r="J6989" s="75">
        <v>-0.22500000000000001</v>
      </c>
      <c r="K6989" s="75">
        <v>-0.33900000000000002</v>
      </c>
      <c r="L6989" s="75">
        <v>-0.67700000000000005</v>
      </c>
      <c r="M6989" s="75">
        <v>0.76500000000000001</v>
      </c>
    </row>
    <row r="6990" spans="2:13" x14ac:dyDescent="0.3">
      <c r="B6990" s="75">
        <v>887</v>
      </c>
      <c r="C6990" s="75">
        <v>7</v>
      </c>
      <c r="D6990" s="75">
        <v>-3.492</v>
      </c>
      <c r="E6990" s="75">
        <v>3.4460000000000002</v>
      </c>
      <c r="F6990" s="75">
        <v>-1.734</v>
      </c>
      <c r="G6990" s="75">
        <v>0.70499999999999996</v>
      </c>
      <c r="H6990" s="75">
        <v>-0.23</v>
      </c>
      <c r="I6990" s="75">
        <v>1.339</v>
      </c>
      <c r="J6990" s="75">
        <v>9.1999999999999998E-2</v>
      </c>
      <c r="K6990" s="75">
        <v>-0.69799999999999995</v>
      </c>
      <c r="L6990" s="75">
        <v>-1.143</v>
      </c>
      <c r="M6990" s="75">
        <v>-0.05</v>
      </c>
    </row>
    <row r="6991" spans="2:13" x14ac:dyDescent="0.3">
      <c r="B6991" s="75">
        <v>888</v>
      </c>
      <c r="C6991" s="75">
        <v>8</v>
      </c>
      <c r="D6991" s="75">
        <v>-3.847</v>
      </c>
      <c r="E6991" s="75">
        <v>4.2679999999999998</v>
      </c>
      <c r="F6991" s="75">
        <v>-1.5209999999999999</v>
      </c>
      <c r="G6991" s="75">
        <v>-0.46500000000000002</v>
      </c>
      <c r="H6991" s="75">
        <v>-0.23</v>
      </c>
      <c r="I6991" s="75">
        <v>1.0669999999999999</v>
      </c>
      <c r="J6991" s="75">
        <v>-0.02</v>
      </c>
      <c r="K6991" s="75">
        <v>5.0000000000000001E-3</v>
      </c>
      <c r="L6991" s="75">
        <v>-0.57699999999999996</v>
      </c>
      <c r="M6991" s="75">
        <v>-0.50900000000000001</v>
      </c>
    </row>
    <row r="6992" spans="2:13" x14ac:dyDescent="0.3">
      <c r="B6992" s="75">
        <v>889</v>
      </c>
      <c r="C6992" s="75">
        <v>9</v>
      </c>
      <c r="D6992" s="75">
        <v>-4.0519999999999996</v>
      </c>
      <c r="E6992" s="75">
        <v>2.335</v>
      </c>
      <c r="F6992" s="75">
        <v>-0.41499999999999998</v>
      </c>
      <c r="G6992" s="75">
        <v>0.73199999999999998</v>
      </c>
      <c r="H6992" s="75">
        <v>0.23400000000000001</v>
      </c>
      <c r="I6992" s="75">
        <v>0.42599999999999999</v>
      </c>
      <c r="J6992" s="75">
        <v>-0.49</v>
      </c>
      <c r="K6992" s="75">
        <v>-0.218</v>
      </c>
      <c r="L6992" s="75">
        <v>-0.61799999999999999</v>
      </c>
      <c r="M6992" s="75">
        <v>0.34</v>
      </c>
    </row>
    <row r="6993" spans="2:13" x14ac:dyDescent="0.3">
      <c r="B6993" s="75">
        <v>890</v>
      </c>
      <c r="C6993" s="75">
        <v>10</v>
      </c>
      <c r="D6993" s="75">
        <v>-4.0010000000000003</v>
      </c>
      <c r="E6993" s="75">
        <v>2.2839999999999998</v>
      </c>
      <c r="F6993" s="75">
        <v>-0.36499999999999999</v>
      </c>
      <c r="G6993" s="75">
        <v>2.1059999999999999</v>
      </c>
      <c r="H6993" s="75">
        <v>1.006</v>
      </c>
      <c r="I6993" s="75">
        <v>-2.8000000000000001E-2</v>
      </c>
      <c r="J6993" s="75">
        <v>-0.82499999999999996</v>
      </c>
      <c r="K6993" s="75">
        <v>-0.39</v>
      </c>
      <c r="L6993" s="75">
        <v>-0.89800000000000002</v>
      </c>
      <c r="M6993" s="75">
        <v>9.9000000000000005E-2</v>
      </c>
    </row>
    <row r="6994" spans="2:13" x14ac:dyDescent="0.3">
      <c r="B6994" s="75">
        <v>891</v>
      </c>
      <c r="C6994" s="75">
        <v>11</v>
      </c>
      <c r="D6994" s="75">
        <v>-3.4460000000000002</v>
      </c>
      <c r="E6994" s="75">
        <v>2.44</v>
      </c>
      <c r="F6994" s="75">
        <v>-0.37</v>
      </c>
      <c r="G6994" s="75">
        <v>0.92600000000000005</v>
      </c>
      <c r="H6994" s="75">
        <v>0.19400000000000001</v>
      </c>
      <c r="I6994" s="75">
        <v>0.14099999999999999</v>
      </c>
      <c r="J6994" s="75">
        <v>-9.8000000000000004E-2</v>
      </c>
      <c r="K6994" s="75">
        <v>-0.55700000000000005</v>
      </c>
      <c r="L6994" s="75">
        <v>-0.88900000000000001</v>
      </c>
      <c r="M6994" s="75">
        <v>0.98499999999999999</v>
      </c>
    </row>
    <row r="6995" spans="2:13" x14ac:dyDescent="0.3">
      <c r="B6995" s="75">
        <v>892</v>
      </c>
      <c r="C6995" s="75">
        <v>1</v>
      </c>
      <c r="D6995" s="75">
        <v>-4.7629999999999999</v>
      </c>
      <c r="E6995" s="75">
        <v>1.3049999999999999</v>
      </c>
      <c r="F6995" s="75">
        <v>1.2310000000000001</v>
      </c>
      <c r="G6995" s="75">
        <v>1.548</v>
      </c>
      <c r="H6995" s="75">
        <v>0.308</v>
      </c>
      <c r="I6995" s="75">
        <v>-0.152</v>
      </c>
      <c r="J6995" s="75">
        <v>-0.79200000000000004</v>
      </c>
      <c r="K6995" s="75">
        <v>-0.124</v>
      </c>
      <c r="L6995" s="75">
        <v>-0.107</v>
      </c>
      <c r="M6995" s="75">
        <v>0.88500000000000001</v>
      </c>
    </row>
    <row r="6996" spans="2:13" x14ac:dyDescent="0.3">
      <c r="B6996" s="75">
        <v>893</v>
      </c>
      <c r="C6996" s="75">
        <v>2</v>
      </c>
      <c r="D6996" s="75">
        <v>-3.99</v>
      </c>
      <c r="E6996" s="75">
        <v>2.008</v>
      </c>
      <c r="F6996" s="75">
        <v>0.503</v>
      </c>
      <c r="G6996" s="75">
        <v>0.84499999999999997</v>
      </c>
      <c r="H6996" s="75">
        <v>0.77400000000000002</v>
      </c>
      <c r="I6996" s="75">
        <v>-0.114</v>
      </c>
      <c r="J6996" s="75">
        <v>-0.64100000000000001</v>
      </c>
      <c r="K6996" s="75">
        <v>-0.28199999999999997</v>
      </c>
      <c r="L6996" s="75">
        <v>-0.73399999999999999</v>
      </c>
      <c r="M6996" s="75">
        <v>0.877</v>
      </c>
    </row>
    <row r="6997" spans="2:13" x14ac:dyDescent="0.3">
      <c r="B6997" s="75">
        <v>894</v>
      </c>
      <c r="C6997" s="75">
        <v>3</v>
      </c>
      <c r="D6997" s="75">
        <v>-2.9649999999999999</v>
      </c>
      <c r="E6997" s="75">
        <v>1.1240000000000001</v>
      </c>
      <c r="F6997" s="75">
        <v>-0.34899999999999998</v>
      </c>
      <c r="G6997" s="75">
        <v>1.581</v>
      </c>
      <c r="H6997" s="75">
        <v>-0.66600000000000004</v>
      </c>
      <c r="I6997" s="75">
        <v>0.125</v>
      </c>
      <c r="J6997" s="75">
        <v>-2.5000000000000001E-2</v>
      </c>
      <c r="K6997" s="75">
        <v>-0.88700000000000001</v>
      </c>
      <c r="L6997" s="75">
        <v>-0.13</v>
      </c>
      <c r="M6997" s="75">
        <v>1.1100000000000001</v>
      </c>
    </row>
    <row r="6998" spans="2:13" x14ac:dyDescent="0.3">
      <c r="B6998" s="75">
        <v>895</v>
      </c>
      <c r="C6998" s="75">
        <v>4</v>
      </c>
      <c r="D6998" s="75">
        <v>-3.0550000000000002</v>
      </c>
      <c r="E6998" s="75">
        <v>1.4</v>
      </c>
      <c r="F6998" s="75">
        <v>-0.68600000000000005</v>
      </c>
      <c r="G6998" s="75">
        <v>0.96399999999999997</v>
      </c>
      <c r="H6998" s="75">
        <v>-1.29</v>
      </c>
      <c r="I6998" s="75">
        <v>0.54500000000000004</v>
      </c>
      <c r="J6998" s="75">
        <v>0.33700000000000002</v>
      </c>
      <c r="K6998" s="75">
        <v>-0.29899999999999999</v>
      </c>
      <c r="L6998" s="75">
        <v>-0.17299999999999999</v>
      </c>
      <c r="M6998" s="75">
        <v>0.69</v>
      </c>
    </row>
    <row r="6999" spans="2:13" x14ac:dyDescent="0.3">
      <c r="B6999" s="75">
        <v>896</v>
      </c>
      <c r="C6999" s="75">
        <v>5</v>
      </c>
      <c r="D6999" s="75">
        <v>-2.964</v>
      </c>
      <c r="E6999" s="75">
        <v>2.8109999999999999</v>
      </c>
      <c r="F6999" s="75">
        <v>-1.3169999999999999</v>
      </c>
      <c r="G6999" s="75">
        <v>0.32400000000000001</v>
      </c>
      <c r="H6999" s="75">
        <v>-0.78100000000000003</v>
      </c>
      <c r="I6999" s="75">
        <v>1.369</v>
      </c>
      <c r="J6999" s="75">
        <v>0.127</v>
      </c>
      <c r="K6999" s="75">
        <v>-0.36799999999999999</v>
      </c>
      <c r="L6999" s="75">
        <v>-0.67700000000000005</v>
      </c>
      <c r="M6999" s="75">
        <v>0.49299999999999999</v>
      </c>
    </row>
    <row r="7000" spans="2:13" x14ac:dyDescent="0.3">
      <c r="B7000" s="75">
        <v>897</v>
      </c>
      <c r="C7000" s="75">
        <v>6</v>
      </c>
      <c r="D7000" s="75">
        <v>-3.371</v>
      </c>
      <c r="E7000" s="75">
        <v>2.0070000000000001</v>
      </c>
      <c r="F7000" s="75">
        <v>-0.91900000000000004</v>
      </c>
      <c r="G7000" s="75">
        <v>0.84299999999999997</v>
      </c>
      <c r="H7000" s="75">
        <v>0.221</v>
      </c>
      <c r="I7000" s="75">
        <v>0.54100000000000004</v>
      </c>
      <c r="J7000" s="75">
        <v>-0.317</v>
      </c>
      <c r="K7000" s="75">
        <v>-0.37</v>
      </c>
      <c r="L7000" s="75">
        <v>-0.5</v>
      </c>
      <c r="M7000" s="75">
        <v>0.65200000000000002</v>
      </c>
    </row>
    <row r="7001" spans="2:13" x14ac:dyDescent="0.3">
      <c r="B7001" s="75">
        <v>898</v>
      </c>
      <c r="C7001" s="75">
        <v>7</v>
      </c>
      <c r="D7001" s="75">
        <v>-3.5539999999999998</v>
      </c>
      <c r="E7001" s="75">
        <v>3.3860000000000001</v>
      </c>
      <c r="F7001" s="75">
        <v>-1.7030000000000001</v>
      </c>
      <c r="G7001" s="75">
        <v>0.55500000000000005</v>
      </c>
      <c r="H7001" s="75">
        <v>-7.1999999999999995E-2</v>
      </c>
      <c r="I7001" s="75">
        <v>1.073</v>
      </c>
      <c r="J7001" s="75">
        <v>0.23699999999999999</v>
      </c>
      <c r="K7001" s="75">
        <v>-0.625</v>
      </c>
      <c r="L7001" s="75">
        <v>-1.0669999999999999</v>
      </c>
      <c r="M7001" s="75">
        <v>-0.17599999999999999</v>
      </c>
    </row>
    <row r="7002" spans="2:13" x14ac:dyDescent="0.3">
      <c r="B7002" s="75">
        <v>899</v>
      </c>
      <c r="C7002" s="75">
        <v>8</v>
      </c>
      <c r="D7002" s="75">
        <v>-3.8519999999999999</v>
      </c>
      <c r="E7002" s="75">
        <v>4.2140000000000004</v>
      </c>
      <c r="F7002" s="75">
        <v>-1.556</v>
      </c>
      <c r="G7002" s="75">
        <v>-0.33600000000000002</v>
      </c>
      <c r="H7002" s="75">
        <v>-0.30499999999999999</v>
      </c>
      <c r="I7002" s="75">
        <v>1.133</v>
      </c>
      <c r="J7002" s="75">
        <v>-0.152</v>
      </c>
      <c r="K7002" s="75">
        <v>0.23699999999999999</v>
      </c>
      <c r="L7002" s="75">
        <v>-0.91500000000000004</v>
      </c>
      <c r="M7002" s="75">
        <v>-0.44500000000000001</v>
      </c>
    </row>
    <row r="7003" spans="2:13" x14ac:dyDescent="0.3">
      <c r="B7003" s="75">
        <v>900</v>
      </c>
      <c r="C7003" s="75">
        <v>9</v>
      </c>
      <c r="D7003" s="75">
        <v>-3.9630000000000001</v>
      </c>
      <c r="E7003" s="75">
        <v>2.2719999999999998</v>
      </c>
      <c r="F7003" s="75">
        <v>-0.53400000000000003</v>
      </c>
      <c r="G7003" s="75">
        <v>0.97699999999999998</v>
      </c>
      <c r="H7003" s="75">
        <v>0.32900000000000001</v>
      </c>
      <c r="I7003" s="75">
        <v>0.51400000000000001</v>
      </c>
      <c r="J7003" s="75">
        <v>-0.36299999999999999</v>
      </c>
      <c r="K7003" s="75">
        <v>-0.42499999999999999</v>
      </c>
      <c r="L7003" s="75">
        <v>-0.71199999999999997</v>
      </c>
      <c r="M7003" s="75">
        <v>0.41</v>
      </c>
    </row>
    <row r="7004" spans="2:13" x14ac:dyDescent="0.3">
      <c r="B7004" s="75">
        <v>901</v>
      </c>
      <c r="C7004" s="75">
        <v>10</v>
      </c>
      <c r="D7004" s="75">
        <v>-3.9849999999999999</v>
      </c>
      <c r="E7004" s="75">
        <v>2.1920000000000002</v>
      </c>
      <c r="F7004" s="75">
        <v>-0.42599999999999999</v>
      </c>
      <c r="G7004" s="75">
        <v>2.1629999999999998</v>
      </c>
      <c r="H7004" s="75">
        <v>1.1140000000000001</v>
      </c>
      <c r="I7004" s="75">
        <v>1.6E-2</v>
      </c>
      <c r="J7004" s="75">
        <v>-0.84599999999999997</v>
      </c>
      <c r="K7004" s="75">
        <v>-0.46800000000000003</v>
      </c>
      <c r="L7004" s="75">
        <v>-0.85799999999999998</v>
      </c>
      <c r="M7004" s="75">
        <v>3.6999999999999998E-2</v>
      </c>
    </row>
    <row r="7005" spans="2:13" x14ac:dyDescent="0.3">
      <c r="B7005" s="75">
        <v>902</v>
      </c>
      <c r="C7005" s="75">
        <v>11</v>
      </c>
      <c r="D7005" s="75">
        <v>-3.51</v>
      </c>
      <c r="E7005" s="75">
        <v>2.5350000000000001</v>
      </c>
      <c r="F7005" s="75">
        <v>-0.26</v>
      </c>
      <c r="G7005" s="75">
        <v>0.94599999999999995</v>
      </c>
      <c r="H7005" s="75">
        <v>-7.1999999999999995E-2</v>
      </c>
      <c r="I7005" s="75">
        <v>0.159</v>
      </c>
      <c r="J7005" s="75">
        <v>-0.112</v>
      </c>
      <c r="K7005" s="75">
        <v>-0.65700000000000003</v>
      </c>
      <c r="L7005" s="75">
        <v>-0.78900000000000003</v>
      </c>
      <c r="M7005" s="75">
        <v>0.91400000000000003</v>
      </c>
    </row>
    <row r="7006" spans="2:13" x14ac:dyDescent="0.3">
      <c r="B7006" s="75">
        <v>903</v>
      </c>
      <c r="C7006" s="75">
        <v>1</v>
      </c>
      <c r="D7006" s="75">
        <v>-4.7539999999999996</v>
      </c>
      <c r="E7006" s="75">
        <v>1.329</v>
      </c>
      <c r="F7006" s="75">
        <v>1.0900000000000001</v>
      </c>
      <c r="G7006" s="75">
        <v>1.7649999999999999</v>
      </c>
      <c r="H7006" s="75">
        <v>0.217</v>
      </c>
      <c r="I7006" s="75">
        <v>-0.19800000000000001</v>
      </c>
      <c r="J7006" s="75">
        <v>-0.78200000000000003</v>
      </c>
      <c r="K7006" s="75">
        <v>-0.154</v>
      </c>
      <c r="L7006" s="75">
        <v>2.3E-2</v>
      </c>
      <c r="M7006" s="75">
        <v>0.85</v>
      </c>
    </row>
    <row r="7007" spans="2:13" x14ac:dyDescent="0.3">
      <c r="B7007" s="75">
        <v>904</v>
      </c>
      <c r="C7007" s="75">
        <v>2</v>
      </c>
      <c r="D7007" s="75">
        <v>-3.9660000000000002</v>
      </c>
      <c r="E7007" s="75">
        <v>2.0030000000000001</v>
      </c>
      <c r="F7007" s="75">
        <v>0.39100000000000001</v>
      </c>
      <c r="G7007" s="75">
        <v>1.034</v>
      </c>
      <c r="H7007" s="75">
        <v>0.65900000000000003</v>
      </c>
      <c r="I7007" s="75">
        <v>-0.191</v>
      </c>
      <c r="J7007" s="75">
        <v>-0.44800000000000001</v>
      </c>
      <c r="K7007" s="75">
        <v>-0.39700000000000002</v>
      </c>
      <c r="L7007" s="75">
        <v>-0.76900000000000002</v>
      </c>
      <c r="M7007" s="75">
        <v>0.96899999999999997</v>
      </c>
    </row>
    <row r="7008" spans="2:13" x14ac:dyDescent="0.3">
      <c r="B7008" s="75">
        <v>905</v>
      </c>
      <c r="C7008" s="75">
        <v>3</v>
      </c>
      <c r="D7008" s="75">
        <v>-2.9590000000000001</v>
      </c>
      <c r="E7008" s="75">
        <v>1.0609999999999999</v>
      </c>
      <c r="F7008" s="75">
        <v>-0.35099999999999998</v>
      </c>
      <c r="G7008" s="75">
        <v>1.7450000000000001</v>
      </c>
      <c r="H7008" s="75">
        <v>-0.85099999999999998</v>
      </c>
      <c r="I7008" s="75">
        <v>0.34399999999999997</v>
      </c>
      <c r="J7008" s="75">
        <v>-0.373</v>
      </c>
      <c r="K7008" s="75">
        <v>-0.72899999999999998</v>
      </c>
      <c r="L7008" s="75">
        <v>4.8000000000000001E-2</v>
      </c>
      <c r="M7008" s="75">
        <v>0.81499999999999995</v>
      </c>
    </row>
    <row r="7009" spans="2:13" x14ac:dyDescent="0.3">
      <c r="B7009" s="75">
        <v>906</v>
      </c>
      <c r="C7009" s="75">
        <v>4</v>
      </c>
      <c r="D7009" s="75">
        <v>-3.194</v>
      </c>
      <c r="E7009" s="75">
        <v>1.589</v>
      </c>
      <c r="F7009" s="75">
        <v>-0.77400000000000002</v>
      </c>
      <c r="G7009" s="75">
        <v>0.81399999999999995</v>
      </c>
      <c r="H7009" s="75">
        <v>-1.087</v>
      </c>
      <c r="I7009" s="75">
        <v>0.61799999999999999</v>
      </c>
      <c r="J7009" s="75">
        <v>0.218</v>
      </c>
      <c r="K7009" s="75">
        <v>-0.45</v>
      </c>
      <c r="L7009" s="75">
        <v>-3.0000000000000001E-3</v>
      </c>
      <c r="M7009" s="75">
        <v>0.52600000000000002</v>
      </c>
    </row>
    <row r="7010" spans="2:13" x14ac:dyDescent="0.3">
      <c r="B7010" s="75">
        <v>907</v>
      </c>
      <c r="C7010" s="75">
        <v>5</v>
      </c>
      <c r="D7010" s="75">
        <v>-2.9279999999999999</v>
      </c>
      <c r="E7010" s="75">
        <v>2.83</v>
      </c>
      <c r="F7010" s="75">
        <v>-1.361</v>
      </c>
      <c r="G7010" s="75">
        <v>0.32300000000000001</v>
      </c>
      <c r="H7010" s="75">
        <v>-0.73899999999999999</v>
      </c>
      <c r="I7010" s="75">
        <v>1.431</v>
      </c>
      <c r="J7010" s="75">
        <v>2E-3</v>
      </c>
      <c r="K7010" s="75">
        <v>-0.17199999999999999</v>
      </c>
      <c r="L7010" s="75">
        <v>-0.93899999999999995</v>
      </c>
      <c r="M7010" s="75">
        <v>0.60699999999999998</v>
      </c>
    </row>
    <row r="7011" spans="2:13" x14ac:dyDescent="0.3">
      <c r="B7011" s="75">
        <v>908</v>
      </c>
      <c r="C7011" s="75">
        <v>6</v>
      </c>
      <c r="D7011" s="75">
        <v>-3.456</v>
      </c>
      <c r="E7011" s="75">
        <v>2.0270000000000001</v>
      </c>
      <c r="F7011" s="75">
        <v>-0.86199999999999999</v>
      </c>
      <c r="G7011" s="75">
        <v>0.88700000000000001</v>
      </c>
      <c r="H7011" s="75">
        <v>0.28100000000000003</v>
      </c>
      <c r="I7011" s="75">
        <v>0.435</v>
      </c>
      <c r="J7011" s="75">
        <v>-0.307</v>
      </c>
      <c r="K7011" s="75">
        <v>-0.38700000000000001</v>
      </c>
      <c r="L7011" s="75">
        <v>-0.6</v>
      </c>
      <c r="M7011" s="75">
        <v>0.72499999999999998</v>
      </c>
    </row>
    <row r="7012" spans="2:13" x14ac:dyDescent="0.3">
      <c r="B7012" s="75">
        <v>909</v>
      </c>
      <c r="C7012" s="75">
        <v>7</v>
      </c>
      <c r="D7012" s="75">
        <v>-3.52</v>
      </c>
      <c r="E7012" s="75">
        <v>3.3180000000000001</v>
      </c>
      <c r="F7012" s="75">
        <v>-1.867</v>
      </c>
      <c r="G7012" s="75">
        <v>0.69099999999999995</v>
      </c>
      <c r="H7012" s="75">
        <v>0.26300000000000001</v>
      </c>
      <c r="I7012" s="75">
        <v>0.82199999999999995</v>
      </c>
      <c r="J7012" s="75">
        <v>0.14000000000000001</v>
      </c>
      <c r="K7012" s="75">
        <v>-0.62</v>
      </c>
      <c r="L7012" s="75">
        <v>-1.0980000000000001</v>
      </c>
      <c r="M7012" s="75">
        <v>8.3000000000000004E-2</v>
      </c>
    </row>
    <row r="7013" spans="2:13" x14ac:dyDescent="0.3">
      <c r="B7013" s="75">
        <v>910</v>
      </c>
      <c r="C7013" s="75">
        <v>8</v>
      </c>
      <c r="D7013" s="75">
        <v>-3.8380000000000001</v>
      </c>
      <c r="E7013" s="75">
        <v>4.2519999999999998</v>
      </c>
      <c r="F7013" s="75">
        <v>-1.621</v>
      </c>
      <c r="G7013" s="75">
        <v>-0.219</v>
      </c>
      <c r="H7013" s="75">
        <v>-0.28100000000000003</v>
      </c>
      <c r="I7013" s="75">
        <v>0.85599999999999998</v>
      </c>
      <c r="J7013" s="75">
        <v>0.154</v>
      </c>
      <c r="K7013" s="75">
        <v>0.13300000000000001</v>
      </c>
      <c r="L7013" s="75">
        <v>-0.92</v>
      </c>
      <c r="M7013" s="75">
        <v>-0.45400000000000001</v>
      </c>
    </row>
    <row r="7014" spans="2:13" x14ac:dyDescent="0.3">
      <c r="B7014" s="75">
        <v>911</v>
      </c>
      <c r="C7014" s="75">
        <v>9</v>
      </c>
      <c r="D7014" s="75">
        <v>-3.8570000000000002</v>
      </c>
      <c r="E7014" s="75">
        <v>2.133</v>
      </c>
      <c r="F7014" s="75">
        <v>-0.57999999999999996</v>
      </c>
      <c r="G7014" s="75">
        <v>0.996</v>
      </c>
      <c r="H7014" s="75">
        <v>0.502</v>
      </c>
      <c r="I7014" s="75">
        <v>0.65</v>
      </c>
      <c r="J7014" s="75">
        <v>-0.28299999999999997</v>
      </c>
      <c r="K7014" s="75">
        <v>-0.46800000000000003</v>
      </c>
      <c r="L7014" s="75">
        <v>-0.98299999999999998</v>
      </c>
      <c r="M7014" s="75">
        <v>0.61299999999999999</v>
      </c>
    </row>
    <row r="7015" spans="2:13" x14ac:dyDescent="0.3">
      <c r="B7015" s="75">
        <v>912</v>
      </c>
      <c r="C7015" s="75">
        <v>10</v>
      </c>
      <c r="D7015" s="75">
        <v>-4.0620000000000003</v>
      </c>
      <c r="E7015" s="75">
        <v>2.3580000000000001</v>
      </c>
      <c r="F7015" s="75">
        <v>-0.31</v>
      </c>
      <c r="G7015" s="75">
        <v>1.895</v>
      </c>
      <c r="H7015" s="75">
        <v>1.095</v>
      </c>
      <c r="I7015" s="75">
        <v>4.9000000000000002E-2</v>
      </c>
      <c r="J7015" s="75">
        <v>-0.87</v>
      </c>
      <c r="K7015" s="75">
        <v>-0.52400000000000002</v>
      </c>
      <c r="L7015" s="75">
        <v>-0.98</v>
      </c>
      <c r="M7015" s="75">
        <v>-6.5000000000000002E-2</v>
      </c>
    </row>
    <row r="7016" spans="2:13" x14ac:dyDescent="0.3">
      <c r="B7016" s="75">
        <v>913</v>
      </c>
      <c r="C7016" s="75">
        <v>11</v>
      </c>
      <c r="D7016" s="75">
        <v>-3.5910000000000002</v>
      </c>
      <c r="E7016" s="75">
        <v>2.78</v>
      </c>
      <c r="F7016" s="75">
        <v>-0.30099999999999999</v>
      </c>
      <c r="G7016" s="75">
        <v>0.81200000000000006</v>
      </c>
      <c r="H7016" s="75">
        <v>-8.0000000000000002E-3</v>
      </c>
      <c r="I7016" s="75">
        <v>-1.9E-2</v>
      </c>
      <c r="J7016" s="75">
        <v>-0.26800000000000002</v>
      </c>
      <c r="K7016" s="75">
        <v>-0.56399999999999995</v>
      </c>
      <c r="L7016" s="75">
        <v>-0.78800000000000003</v>
      </c>
      <c r="M7016" s="75">
        <v>0.94799999999999995</v>
      </c>
    </row>
    <row r="7017" spans="2:13" x14ac:dyDescent="0.3">
      <c r="B7017" s="75">
        <v>914</v>
      </c>
      <c r="C7017" s="75">
        <v>1</v>
      </c>
      <c r="D7017" s="75">
        <v>-4.6870000000000003</v>
      </c>
      <c r="E7017" s="75">
        <v>1.1519999999999999</v>
      </c>
      <c r="F7017" s="75">
        <v>1.089</v>
      </c>
      <c r="G7017" s="75">
        <v>1.915</v>
      </c>
      <c r="H7017" s="75">
        <v>0.20100000000000001</v>
      </c>
      <c r="I7017" s="75">
        <v>-0.29599999999999999</v>
      </c>
      <c r="J7017" s="75">
        <v>-0.69199999999999995</v>
      </c>
      <c r="K7017" s="75">
        <v>-0.105</v>
      </c>
      <c r="L7017" s="75">
        <v>-0.14299999999999999</v>
      </c>
      <c r="M7017" s="75">
        <v>0.88400000000000001</v>
      </c>
    </row>
    <row r="7018" spans="2:13" x14ac:dyDescent="0.3">
      <c r="B7018" s="75">
        <v>915</v>
      </c>
      <c r="C7018" s="75">
        <v>2</v>
      </c>
      <c r="D7018" s="75">
        <v>-3.9169999999999998</v>
      </c>
      <c r="E7018" s="75">
        <v>1.925</v>
      </c>
      <c r="F7018" s="75">
        <v>0.26700000000000002</v>
      </c>
      <c r="G7018" s="75">
        <v>1.361</v>
      </c>
      <c r="H7018" s="75">
        <v>0.45300000000000001</v>
      </c>
      <c r="I7018" s="75">
        <v>-0.19</v>
      </c>
      <c r="J7018" s="75">
        <v>-0.24199999999999999</v>
      </c>
      <c r="K7018" s="75">
        <v>-0.63300000000000001</v>
      </c>
      <c r="L7018" s="75">
        <v>-0.62</v>
      </c>
      <c r="M7018" s="75">
        <v>1.0389999999999999</v>
      </c>
    </row>
    <row r="7019" spans="2:13" x14ac:dyDescent="0.3">
      <c r="B7019" s="75">
        <v>916</v>
      </c>
      <c r="C7019" s="75">
        <v>3</v>
      </c>
      <c r="D7019" s="75">
        <v>-3.004</v>
      </c>
      <c r="E7019" s="75">
        <v>1.0900000000000001</v>
      </c>
      <c r="F7019" s="75">
        <v>-0.32800000000000001</v>
      </c>
      <c r="G7019" s="75">
        <v>1.6519999999999999</v>
      </c>
      <c r="H7019" s="75">
        <v>-0.67900000000000005</v>
      </c>
      <c r="I7019" s="75">
        <v>0.28699999999999998</v>
      </c>
      <c r="J7019" s="75">
        <v>-0.29699999999999999</v>
      </c>
      <c r="K7019" s="75">
        <v>-0.69499999999999995</v>
      </c>
      <c r="L7019" s="75">
        <v>-0.14499999999999999</v>
      </c>
      <c r="M7019" s="75">
        <v>0.71</v>
      </c>
    </row>
    <row r="7020" spans="2:13" x14ac:dyDescent="0.3">
      <c r="B7020" s="75">
        <v>917</v>
      </c>
      <c r="C7020" s="75">
        <v>4</v>
      </c>
      <c r="D7020" s="75">
        <v>-3.3410000000000002</v>
      </c>
      <c r="E7020" s="75">
        <v>1.714</v>
      </c>
      <c r="F7020" s="75">
        <v>-0.77300000000000002</v>
      </c>
      <c r="G7020" s="75">
        <v>0.77100000000000002</v>
      </c>
      <c r="H7020" s="75">
        <v>-0.97599999999999998</v>
      </c>
      <c r="I7020" s="75">
        <v>0.625</v>
      </c>
      <c r="J7020" s="75">
        <v>7.8E-2</v>
      </c>
      <c r="K7020" s="75">
        <v>-0.438</v>
      </c>
      <c r="L7020" s="75">
        <v>-8.4000000000000005E-2</v>
      </c>
      <c r="M7020" s="75">
        <v>0.60699999999999998</v>
      </c>
    </row>
    <row r="7021" spans="2:13" x14ac:dyDescent="0.3">
      <c r="B7021" s="75">
        <v>918</v>
      </c>
      <c r="C7021" s="75">
        <v>5</v>
      </c>
      <c r="D7021" s="75">
        <v>-2.9020000000000001</v>
      </c>
      <c r="E7021" s="75">
        <v>2.7959999999999998</v>
      </c>
      <c r="F7021" s="75">
        <v>-1.1990000000000001</v>
      </c>
      <c r="G7021" s="75">
        <v>0.23400000000000001</v>
      </c>
      <c r="H7021" s="75">
        <v>-0.82099999999999995</v>
      </c>
      <c r="I7021" s="75">
        <v>1.2569999999999999</v>
      </c>
      <c r="J7021" s="75">
        <v>0.26300000000000001</v>
      </c>
      <c r="K7021" s="75">
        <v>-7.4999999999999997E-2</v>
      </c>
      <c r="L7021" s="75">
        <v>-1.103</v>
      </c>
      <c r="M7021" s="75">
        <v>0.41699999999999998</v>
      </c>
    </row>
    <row r="7022" spans="2:13" x14ac:dyDescent="0.3">
      <c r="B7022" s="75">
        <v>919</v>
      </c>
      <c r="C7022" s="75">
        <v>6</v>
      </c>
      <c r="D7022" s="75">
        <v>-3.5670000000000002</v>
      </c>
      <c r="E7022" s="75">
        <v>2.081</v>
      </c>
      <c r="F7022" s="75">
        <v>-0.57899999999999996</v>
      </c>
      <c r="G7022" s="75">
        <v>0.84499999999999997</v>
      </c>
      <c r="H7022" s="75">
        <v>0.126</v>
      </c>
      <c r="I7022" s="75">
        <v>0.38100000000000001</v>
      </c>
      <c r="J7022" s="75">
        <v>-0.17899999999999999</v>
      </c>
      <c r="K7022" s="75">
        <v>-0.51</v>
      </c>
      <c r="L7022" s="75">
        <v>-0.84599999999999997</v>
      </c>
      <c r="M7022" s="75">
        <v>0.98699999999999999</v>
      </c>
    </row>
    <row r="7023" spans="2:13" x14ac:dyDescent="0.3">
      <c r="B7023" s="75">
        <v>920</v>
      </c>
      <c r="C7023" s="75">
        <v>7</v>
      </c>
      <c r="D7023" s="75">
        <v>-3.57</v>
      </c>
      <c r="E7023" s="75">
        <v>3.41</v>
      </c>
      <c r="F7023" s="75">
        <v>-1.5760000000000001</v>
      </c>
      <c r="G7023" s="75">
        <v>0.56299999999999994</v>
      </c>
      <c r="H7023" s="75">
        <v>2E-3</v>
      </c>
      <c r="I7023" s="75">
        <v>0.75900000000000001</v>
      </c>
      <c r="J7023" s="75">
        <v>0.28499999999999998</v>
      </c>
      <c r="K7023" s="75">
        <v>-0.46600000000000003</v>
      </c>
      <c r="L7023" s="75">
        <v>-1.409</v>
      </c>
      <c r="M7023" s="75">
        <v>0.58599999999999997</v>
      </c>
    </row>
    <row r="7024" spans="2:13" x14ac:dyDescent="0.3">
      <c r="B7024" s="75">
        <v>921</v>
      </c>
      <c r="C7024" s="75">
        <v>8</v>
      </c>
      <c r="D7024" s="75">
        <v>-3.7919999999999998</v>
      </c>
      <c r="E7024" s="75">
        <v>4.29</v>
      </c>
      <c r="F7024" s="75">
        <v>-1.5309999999999999</v>
      </c>
      <c r="G7024" s="75">
        <v>-0.125</v>
      </c>
      <c r="H7024" s="75">
        <v>-0.312</v>
      </c>
      <c r="I7024" s="75">
        <v>0.624</v>
      </c>
      <c r="J7024" s="75">
        <v>0.32400000000000001</v>
      </c>
      <c r="K7024" s="75">
        <v>-5.2999999999999999E-2</v>
      </c>
      <c r="L7024" s="75">
        <v>-0.94199999999999995</v>
      </c>
      <c r="M7024" s="75">
        <v>-0.30099999999999999</v>
      </c>
    </row>
    <row r="7025" spans="2:13" x14ac:dyDescent="0.3">
      <c r="B7025" s="75">
        <v>922</v>
      </c>
      <c r="C7025" s="75">
        <v>9</v>
      </c>
      <c r="D7025" s="75">
        <v>-3.8620000000000001</v>
      </c>
      <c r="E7025" s="75">
        <v>2.109</v>
      </c>
      <c r="F7025" s="75">
        <v>-0.65</v>
      </c>
      <c r="G7025" s="75">
        <v>0.99</v>
      </c>
      <c r="H7025" s="75">
        <v>0.72399999999999998</v>
      </c>
      <c r="I7025" s="75">
        <v>0.64100000000000001</v>
      </c>
      <c r="J7025" s="75">
        <v>-0.29299999999999998</v>
      </c>
      <c r="K7025" s="75">
        <v>-0.51900000000000002</v>
      </c>
      <c r="L7025" s="75">
        <v>-1.0549999999999999</v>
      </c>
      <c r="M7025" s="75">
        <v>0.65300000000000002</v>
      </c>
    </row>
    <row r="7026" spans="2:13" x14ac:dyDescent="0.3">
      <c r="B7026" s="75">
        <v>923</v>
      </c>
      <c r="C7026" s="75">
        <v>10</v>
      </c>
      <c r="D7026" s="75">
        <v>-4.1180000000000003</v>
      </c>
      <c r="E7026" s="75">
        <v>2.5419999999999998</v>
      </c>
      <c r="F7026" s="75">
        <v>-0.2</v>
      </c>
      <c r="G7026" s="75">
        <v>1.6160000000000001</v>
      </c>
      <c r="H7026" s="75">
        <v>1.1060000000000001</v>
      </c>
      <c r="I7026" s="75">
        <v>-0.06</v>
      </c>
      <c r="J7026" s="75">
        <v>-0.72799999999999998</v>
      </c>
      <c r="K7026" s="75">
        <v>-0.54400000000000004</v>
      </c>
      <c r="L7026" s="75">
        <v>-0.91200000000000003</v>
      </c>
      <c r="M7026" s="75">
        <v>-0.10100000000000001</v>
      </c>
    </row>
    <row r="7027" spans="2:13" x14ac:dyDescent="0.3">
      <c r="B7027" s="75">
        <v>924</v>
      </c>
      <c r="C7027" s="75">
        <v>11</v>
      </c>
      <c r="D7027" s="75">
        <v>-3.6360000000000001</v>
      </c>
      <c r="E7027" s="75">
        <v>2.7189999999999999</v>
      </c>
      <c r="F7027" s="75">
        <v>-0.17799999999999999</v>
      </c>
      <c r="G7027" s="75">
        <v>0.66500000000000004</v>
      </c>
      <c r="H7027" s="75">
        <v>9.9000000000000005E-2</v>
      </c>
      <c r="I7027" s="75">
        <v>-8.4000000000000005E-2</v>
      </c>
      <c r="J7027" s="75">
        <v>-0.33300000000000002</v>
      </c>
      <c r="K7027" s="75">
        <v>-0.36199999999999999</v>
      </c>
      <c r="L7027" s="75">
        <v>-1.0489999999999999</v>
      </c>
      <c r="M7027" s="75">
        <v>0.97799999999999998</v>
      </c>
    </row>
    <row r="7028" spans="2:13" x14ac:dyDescent="0.3">
      <c r="B7028" s="75">
        <v>925</v>
      </c>
      <c r="C7028" s="75">
        <v>1</v>
      </c>
      <c r="D7028" s="75">
        <v>-4.0469999999999997</v>
      </c>
      <c r="E7028" s="75">
        <v>0.91300000000000003</v>
      </c>
      <c r="F7028" s="75">
        <v>0.73399999999999999</v>
      </c>
      <c r="G7028" s="75">
        <v>1.4790000000000001</v>
      </c>
      <c r="H7028" s="75">
        <v>0.25800000000000001</v>
      </c>
      <c r="I7028" s="75">
        <v>0.20599999999999999</v>
      </c>
      <c r="J7028" s="75">
        <v>-1.117</v>
      </c>
      <c r="K7028" s="75">
        <v>-0.42299999999999999</v>
      </c>
      <c r="L7028" s="75">
        <v>-0.33600000000000002</v>
      </c>
      <c r="M7028" s="75">
        <v>0.98199999999999998</v>
      </c>
    </row>
    <row r="7029" spans="2:13" x14ac:dyDescent="0.3">
      <c r="B7029" s="75">
        <v>926</v>
      </c>
      <c r="C7029" s="75">
        <v>2</v>
      </c>
      <c r="D7029" s="75">
        <v>-3.8109999999999999</v>
      </c>
      <c r="E7029" s="75">
        <v>2.1230000000000002</v>
      </c>
      <c r="F7029" s="75">
        <v>0.27800000000000002</v>
      </c>
      <c r="G7029" s="75">
        <v>1.552</v>
      </c>
      <c r="H7029" s="75">
        <v>0.754</v>
      </c>
      <c r="I7029" s="75">
        <v>0.49199999999999999</v>
      </c>
      <c r="J7029" s="75">
        <v>-0.58399999999999996</v>
      </c>
      <c r="K7029" s="75">
        <v>-0.433</v>
      </c>
      <c r="L7029" s="75">
        <v>-0.98799999999999999</v>
      </c>
      <c r="M7029" s="75">
        <v>0.65200000000000002</v>
      </c>
    </row>
    <row r="7030" spans="2:13" x14ac:dyDescent="0.3">
      <c r="B7030" s="75">
        <v>927</v>
      </c>
      <c r="C7030" s="75">
        <v>3</v>
      </c>
      <c r="D7030" s="75">
        <v>-3.4409999999999998</v>
      </c>
      <c r="E7030" s="75">
        <v>1.9750000000000001</v>
      </c>
      <c r="F7030" s="75">
        <v>-0.39500000000000002</v>
      </c>
      <c r="G7030" s="75">
        <v>1.024</v>
      </c>
      <c r="H7030" s="75">
        <v>-5.1999999999999998E-2</v>
      </c>
      <c r="I7030" s="75">
        <v>-0.16700000000000001</v>
      </c>
      <c r="J7030" s="75">
        <v>-0.44500000000000001</v>
      </c>
      <c r="K7030" s="75">
        <v>0.16800000000000001</v>
      </c>
      <c r="L7030" s="75">
        <v>-0.68400000000000005</v>
      </c>
      <c r="M7030" s="75">
        <v>1.04</v>
      </c>
    </row>
    <row r="7031" spans="2:13" x14ac:dyDescent="0.3">
      <c r="B7031" s="75">
        <v>928</v>
      </c>
      <c r="C7031" s="75">
        <v>4</v>
      </c>
      <c r="D7031" s="75">
        <v>-2.5840000000000001</v>
      </c>
      <c r="E7031" s="75">
        <v>2.0910000000000002</v>
      </c>
      <c r="F7031" s="75">
        <v>-1.4510000000000001</v>
      </c>
      <c r="G7031" s="75">
        <v>0.88900000000000001</v>
      </c>
      <c r="H7031" s="75">
        <v>-0.46400000000000002</v>
      </c>
      <c r="I7031" s="75">
        <v>0.28499999999999998</v>
      </c>
      <c r="J7031" s="75">
        <v>-0.21299999999999999</v>
      </c>
      <c r="K7031" s="75">
        <v>-0.245</v>
      </c>
      <c r="L7031" s="75">
        <v>-0.13800000000000001</v>
      </c>
      <c r="M7031" s="75">
        <v>1.206</v>
      </c>
    </row>
    <row r="7032" spans="2:13" x14ac:dyDescent="0.3">
      <c r="B7032" s="75">
        <v>929</v>
      </c>
      <c r="C7032" s="75">
        <v>5</v>
      </c>
      <c r="D7032" s="75">
        <v>-3.1190000000000002</v>
      </c>
      <c r="E7032" s="75">
        <v>3.1349999999999998</v>
      </c>
      <c r="F7032" s="75">
        <v>-1.466</v>
      </c>
      <c r="G7032" s="75">
        <v>-0.35199999999999998</v>
      </c>
      <c r="H7032" s="75">
        <v>-2.3E-2</v>
      </c>
      <c r="I7032" s="75">
        <v>0.752</v>
      </c>
      <c r="J7032" s="75">
        <v>0.14299999999999999</v>
      </c>
      <c r="K7032" s="75">
        <v>-0.23100000000000001</v>
      </c>
      <c r="L7032" s="75">
        <v>-0.376</v>
      </c>
      <c r="M7032" s="75">
        <v>0.72099999999999997</v>
      </c>
    </row>
    <row r="7033" spans="2:13" x14ac:dyDescent="0.3">
      <c r="B7033" s="75">
        <v>930</v>
      </c>
      <c r="C7033" s="75">
        <v>6</v>
      </c>
      <c r="D7033" s="75">
        <v>-2.871</v>
      </c>
      <c r="E7033" s="75">
        <v>3.13</v>
      </c>
      <c r="F7033" s="75">
        <v>-1.3</v>
      </c>
      <c r="G7033" s="75">
        <v>8.0000000000000002E-3</v>
      </c>
      <c r="H7033" s="75">
        <v>-0.28799999999999998</v>
      </c>
      <c r="I7033" s="75">
        <v>0.48299999999999998</v>
      </c>
      <c r="J7033" s="75">
        <v>0.25800000000000001</v>
      </c>
      <c r="K7033" s="75">
        <v>-0.34200000000000003</v>
      </c>
      <c r="L7033" s="75">
        <v>-0.61399999999999999</v>
      </c>
      <c r="M7033" s="75">
        <v>0.83</v>
      </c>
    </row>
    <row r="7034" spans="2:13" x14ac:dyDescent="0.3">
      <c r="B7034" s="75">
        <v>931</v>
      </c>
      <c r="C7034" s="75">
        <v>7</v>
      </c>
      <c r="D7034" s="75">
        <v>-3.0590000000000002</v>
      </c>
      <c r="E7034" s="75">
        <v>2.895</v>
      </c>
      <c r="F7034" s="75">
        <v>-0.84699999999999998</v>
      </c>
      <c r="G7034" s="75">
        <v>-0.36399999999999999</v>
      </c>
      <c r="H7034" s="75">
        <v>-0.48399999999999999</v>
      </c>
      <c r="I7034" s="75">
        <v>1.0249999999999999</v>
      </c>
      <c r="J7034" s="75">
        <v>0.502</v>
      </c>
      <c r="K7034" s="75">
        <v>0.50600000000000001</v>
      </c>
      <c r="L7034" s="75">
        <v>-0.73299999999999998</v>
      </c>
      <c r="M7034" s="75">
        <v>7.8E-2</v>
      </c>
    </row>
    <row r="7035" spans="2:13" x14ac:dyDescent="0.3">
      <c r="B7035" s="75">
        <v>932</v>
      </c>
      <c r="C7035" s="75">
        <v>8</v>
      </c>
      <c r="D7035" s="75">
        <v>-3.6419999999999999</v>
      </c>
      <c r="E7035" s="75">
        <v>3.5819999999999999</v>
      </c>
      <c r="F7035" s="75">
        <v>-1.0309999999999999</v>
      </c>
      <c r="G7035" s="75">
        <v>-0.76100000000000001</v>
      </c>
      <c r="H7035" s="75">
        <v>4.5999999999999999E-2</v>
      </c>
      <c r="I7035" s="75">
        <v>1.2549999999999999</v>
      </c>
      <c r="J7035" s="75">
        <v>0.84099999999999997</v>
      </c>
      <c r="K7035" s="75">
        <v>0.51200000000000001</v>
      </c>
      <c r="L7035" s="75">
        <v>-0.25900000000000001</v>
      </c>
      <c r="M7035" s="75">
        <v>-0.44700000000000001</v>
      </c>
    </row>
    <row r="7036" spans="2:13" x14ac:dyDescent="0.3">
      <c r="B7036" s="75">
        <v>933</v>
      </c>
      <c r="C7036" s="75">
        <v>9</v>
      </c>
      <c r="D7036" s="75">
        <v>-3.9769999999999999</v>
      </c>
      <c r="E7036" s="75">
        <v>2.976</v>
      </c>
      <c r="F7036" s="75">
        <v>0.309</v>
      </c>
      <c r="G7036" s="75">
        <v>-0.25900000000000001</v>
      </c>
      <c r="H7036" s="75">
        <v>2.5999999999999999E-2</v>
      </c>
      <c r="I7036" s="75">
        <v>0.81599999999999995</v>
      </c>
      <c r="J7036" s="75">
        <v>-0.317</v>
      </c>
      <c r="K7036" s="75">
        <v>0.49199999999999999</v>
      </c>
      <c r="L7036" s="75">
        <v>-0.67400000000000004</v>
      </c>
      <c r="M7036" s="75">
        <v>-0.65900000000000003</v>
      </c>
    </row>
    <row r="7037" spans="2:13" x14ac:dyDescent="0.3">
      <c r="B7037" s="75">
        <v>934</v>
      </c>
      <c r="C7037" s="75">
        <v>10</v>
      </c>
      <c r="D7037" s="75">
        <v>-4.008</v>
      </c>
      <c r="E7037" s="75">
        <v>2.141</v>
      </c>
      <c r="F7037" s="75">
        <v>-0.18</v>
      </c>
      <c r="G7037" s="75">
        <v>1.0409999999999999</v>
      </c>
      <c r="H7037" s="75">
        <v>0.68799999999999994</v>
      </c>
      <c r="I7037" s="75">
        <v>0.71199999999999997</v>
      </c>
      <c r="J7037" s="75">
        <v>-0.879</v>
      </c>
      <c r="K7037" s="75">
        <v>-0.20100000000000001</v>
      </c>
      <c r="L7037" s="75">
        <v>-1.0660000000000001</v>
      </c>
      <c r="M7037" s="75">
        <v>-0.54900000000000004</v>
      </c>
    </row>
    <row r="7038" spans="2:13" x14ac:dyDescent="0.3">
      <c r="B7038" s="75">
        <v>935</v>
      </c>
      <c r="C7038" s="75">
        <v>11</v>
      </c>
      <c r="D7038" s="75">
        <v>-3.4510000000000001</v>
      </c>
      <c r="E7038" s="75">
        <v>2.2570000000000001</v>
      </c>
      <c r="F7038" s="75">
        <v>-0.84499999999999997</v>
      </c>
      <c r="G7038" s="75">
        <v>0.432</v>
      </c>
      <c r="H7038" s="75">
        <v>0.48599999999999999</v>
      </c>
      <c r="I7038" s="75">
        <v>0.26600000000000001</v>
      </c>
      <c r="J7038" s="75">
        <v>-0.215</v>
      </c>
      <c r="K7038" s="75">
        <v>6.0000000000000001E-3</v>
      </c>
      <c r="L7038" s="75">
        <v>-1.0820000000000001</v>
      </c>
      <c r="M7038" s="75">
        <v>0.75900000000000001</v>
      </c>
    </row>
    <row r="7039" spans="2:13" x14ac:dyDescent="0.3">
      <c r="B7039" s="75">
        <v>936</v>
      </c>
      <c r="C7039" s="75">
        <v>1</v>
      </c>
      <c r="D7039" s="75">
        <v>-3.8359999999999999</v>
      </c>
      <c r="E7039" s="75">
        <v>0.50800000000000001</v>
      </c>
      <c r="F7039" s="75">
        <v>0.64500000000000002</v>
      </c>
      <c r="G7039" s="75">
        <v>1.7210000000000001</v>
      </c>
      <c r="H7039" s="75">
        <v>0.28000000000000003</v>
      </c>
      <c r="I7039" s="75">
        <v>0.30299999999999999</v>
      </c>
      <c r="J7039" s="75">
        <v>-0.91100000000000003</v>
      </c>
      <c r="K7039" s="75">
        <v>-0.59199999999999997</v>
      </c>
      <c r="L7039" s="75">
        <v>-0.63100000000000001</v>
      </c>
      <c r="M7039" s="75">
        <v>1.0229999999999999</v>
      </c>
    </row>
    <row r="7040" spans="2:13" x14ac:dyDescent="0.3">
      <c r="B7040" s="75">
        <v>937</v>
      </c>
      <c r="C7040" s="75">
        <v>2</v>
      </c>
      <c r="D7040" s="75">
        <v>-3.7090000000000001</v>
      </c>
      <c r="E7040" s="75">
        <v>1.665</v>
      </c>
      <c r="F7040" s="75">
        <v>0.13800000000000001</v>
      </c>
      <c r="G7040" s="75">
        <v>1.5509999999999999</v>
      </c>
      <c r="H7040" s="75">
        <v>0.97499999999999998</v>
      </c>
      <c r="I7040" s="75">
        <v>0.92300000000000004</v>
      </c>
      <c r="J7040" s="75">
        <v>-0.39600000000000002</v>
      </c>
      <c r="K7040" s="75">
        <v>-0.23400000000000001</v>
      </c>
      <c r="L7040" s="75">
        <v>-1.1539999999999999</v>
      </c>
      <c r="M7040" s="75">
        <v>0.73599999999999999</v>
      </c>
    </row>
    <row r="7041" spans="2:13" x14ac:dyDescent="0.3">
      <c r="B7041" s="75">
        <v>938</v>
      </c>
      <c r="C7041" s="75">
        <v>3</v>
      </c>
      <c r="D7041" s="75">
        <v>-3.3690000000000002</v>
      </c>
      <c r="E7041" s="75">
        <v>1.784</v>
      </c>
      <c r="F7041" s="75">
        <v>-0.60299999999999998</v>
      </c>
      <c r="G7041" s="75">
        <v>1.3029999999999999</v>
      </c>
      <c r="H7041" s="75">
        <v>7.0000000000000001E-3</v>
      </c>
      <c r="I7041" s="75">
        <v>-4.3999999999999997E-2</v>
      </c>
      <c r="J7041" s="75">
        <v>-0.45900000000000002</v>
      </c>
      <c r="K7041" s="75">
        <v>-1.2E-2</v>
      </c>
      <c r="L7041" s="75">
        <v>-0.59099999999999997</v>
      </c>
      <c r="M7041" s="75">
        <v>1.0469999999999999</v>
      </c>
    </row>
    <row r="7042" spans="2:13" x14ac:dyDescent="0.3">
      <c r="B7042" s="75">
        <v>939</v>
      </c>
      <c r="C7042" s="75">
        <v>4</v>
      </c>
      <c r="D7042" s="75">
        <v>-2.6269999999999998</v>
      </c>
      <c r="E7042" s="75">
        <v>2.089</v>
      </c>
      <c r="F7042" s="75">
        <v>-1.4339999999999999</v>
      </c>
      <c r="G7042" s="75">
        <v>0.93700000000000006</v>
      </c>
      <c r="H7042" s="75">
        <v>-0.61499999999999999</v>
      </c>
      <c r="I7042" s="75">
        <v>0.43</v>
      </c>
      <c r="J7042" s="75">
        <v>-0.311</v>
      </c>
      <c r="K7042" s="75">
        <v>-0.20300000000000001</v>
      </c>
      <c r="L7042" s="75">
        <v>3.7999999999999999E-2</v>
      </c>
      <c r="M7042" s="75">
        <v>0.93300000000000005</v>
      </c>
    </row>
    <row r="7043" spans="2:13" x14ac:dyDescent="0.3">
      <c r="B7043" s="75">
        <v>940</v>
      </c>
      <c r="C7043" s="75">
        <v>5</v>
      </c>
      <c r="D7043" s="75">
        <v>-3.0739999999999998</v>
      </c>
      <c r="E7043" s="75">
        <v>3.0619999999999998</v>
      </c>
      <c r="F7043" s="75">
        <v>-1.47</v>
      </c>
      <c r="G7043" s="75">
        <v>-0.379</v>
      </c>
      <c r="H7043" s="75">
        <v>0.23300000000000001</v>
      </c>
      <c r="I7043" s="75">
        <v>0.78900000000000003</v>
      </c>
      <c r="J7043" s="75">
        <v>-9.9000000000000005E-2</v>
      </c>
      <c r="K7043" s="75">
        <v>-0.13500000000000001</v>
      </c>
      <c r="L7043" s="75">
        <v>-0.39500000000000002</v>
      </c>
      <c r="M7043" s="75">
        <v>0.57199999999999995</v>
      </c>
    </row>
    <row r="7044" spans="2:13" x14ac:dyDescent="0.3">
      <c r="B7044" s="75">
        <v>941</v>
      </c>
      <c r="C7044" s="75">
        <v>6</v>
      </c>
      <c r="D7044" s="75">
        <v>-2.9020000000000001</v>
      </c>
      <c r="E7044" s="75">
        <v>2.988</v>
      </c>
      <c r="F7044" s="75">
        <v>-1.1519999999999999</v>
      </c>
      <c r="G7044" s="75">
        <v>5.7000000000000002E-2</v>
      </c>
      <c r="H7044" s="75">
        <v>-0.47699999999999998</v>
      </c>
      <c r="I7044" s="75">
        <v>0.622</v>
      </c>
      <c r="J7044" s="75">
        <v>0.33800000000000002</v>
      </c>
      <c r="K7044" s="75">
        <v>-0.36799999999999999</v>
      </c>
      <c r="L7044" s="75">
        <v>-0.68899999999999995</v>
      </c>
      <c r="M7044" s="75">
        <v>0.79300000000000004</v>
      </c>
    </row>
    <row r="7045" spans="2:13" x14ac:dyDescent="0.3">
      <c r="B7045" s="75">
        <v>942</v>
      </c>
      <c r="C7045" s="75">
        <v>7</v>
      </c>
      <c r="D7045" s="75">
        <v>-3.0270000000000001</v>
      </c>
      <c r="E7045" s="75">
        <v>2.903</v>
      </c>
      <c r="F7045" s="75">
        <v>-0.79900000000000004</v>
      </c>
      <c r="G7045" s="75">
        <v>-0.45200000000000001</v>
      </c>
      <c r="H7045" s="75">
        <v>-0.503</v>
      </c>
      <c r="I7045" s="75">
        <v>1.044</v>
      </c>
      <c r="J7045" s="75">
        <v>0.67900000000000005</v>
      </c>
      <c r="K7045" s="75">
        <v>0.48299999999999998</v>
      </c>
      <c r="L7045" s="75">
        <v>-0.77600000000000002</v>
      </c>
      <c r="M7045" s="75">
        <v>-6.2E-2</v>
      </c>
    </row>
    <row r="7046" spans="2:13" x14ac:dyDescent="0.3">
      <c r="B7046" s="75">
        <v>943</v>
      </c>
      <c r="C7046" s="75">
        <v>8</v>
      </c>
      <c r="D7046" s="75">
        <v>-3.6339999999999999</v>
      </c>
      <c r="E7046" s="75">
        <v>3.589</v>
      </c>
      <c r="F7046" s="75">
        <v>-1.075</v>
      </c>
      <c r="G7046" s="75">
        <v>-0.70899999999999996</v>
      </c>
      <c r="H7046" s="75">
        <v>5.8000000000000003E-2</v>
      </c>
      <c r="I7046" s="75">
        <v>1.0509999999999999</v>
      </c>
      <c r="J7046" s="75">
        <v>0.878</v>
      </c>
      <c r="K7046" s="75">
        <v>0.627</v>
      </c>
      <c r="L7046" s="75">
        <v>-0.111</v>
      </c>
      <c r="M7046" s="75">
        <v>-0.437</v>
      </c>
    </row>
    <row r="7047" spans="2:13" x14ac:dyDescent="0.3">
      <c r="B7047" s="75">
        <v>944</v>
      </c>
      <c r="C7047" s="75">
        <v>9</v>
      </c>
      <c r="D7047" s="75">
        <v>-3.9239999999999999</v>
      </c>
      <c r="E7047" s="75">
        <v>2.726</v>
      </c>
      <c r="F7047" s="75">
        <v>0.41399999999999998</v>
      </c>
      <c r="G7047" s="75">
        <v>-0.155</v>
      </c>
      <c r="H7047" s="75">
        <v>-0.02</v>
      </c>
      <c r="I7047" s="75">
        <v>0.89300000000000002</v>
      </c>
      <c r="J7047" s="75">
        <v>-0.188</v>
      </c>
      <c r="K7047" s="75">
        <v>0.55200000000000005</v>
      </c>
      <c r="L7047" s="75">
        <v>-0.50700000000000001</v>
      </c>
      <c r="M7047" s="75">
        <v>-0.61699999999999999</v>
      </c>
    </row>
    <row r="7048" spans="2:13" x14ac:dyDescent="0.3">
      <c r="B7048" s="75">
        <v>945</v>
      </c>
      <c r="C7048" s="75">
        <v>10</v>
      </c>
      <c r="D7048" s="75">
        <v>-4.0490000000000004</v>
      </c>
      <c r="E7048" s="75">
        <v>2.2229999999999999</v>
      </c>
      <c r="F7048" s="75">
        <v>-7.5999999999999998E-2</v>
      </c>
      <c r="G7048" s="75">
        <v>0.92800000000000005</v>
      </c>
      <c r="H7048" s="75">
        <v>0.69199999999999995</v>
      </c>
      <c r="I7048" s="75">
        <v>0.73099999999999998</v>
      </c>
      <c r="J7048" s="75">
        <v>-0.93100000000000005</v>
      </c>
      <c r="K7048" s="75">
        <v>-0.14099999999999999</v>
      </c>
      <c r="L7048" s="75">
        <v>-1.087</v>
      </c>
      <c r="M7048" s="75">
        <v>-0.58399999999999996</v>
      </c>
    </row>
    <row r="7049" spans="2:13" x14ac:dyDescent="0.3">
      <c r="B7049" s="75">
        <v>946</v>
      </c>
      <c r="C7049" s="75">
        <v>11</v>
      </c>
      <c r="D7049" s="75">
        <v>-3.4319999999999999</v>
      </c>
      <c r="E7049" s="75">
        <v>2.2349999999999999</v>
      </c>
      <c r="F7049" s="75">
        <v>-0.753</v>
      </c>
      <c r="G7049" s="75">
        <v>0.36099999999999999</v>
      </c>
      <c r="H7049" s="75">
        <v>0.435</v>
      </c>
      <c r="I7049" s="75">
        <v>0.42499999999999999</v>
      </c>
      <c r="J7049" s="75">
        <v>-0.193</v>
      </c>
      <c r="K7049" s="75">
        <v>1.2E-2</v>
      </c>
      <c r="L7049" s="75">
        <v>-1.1659999999999999</v>
      </c>
      <c r="M7049" s="75">
        <v>0.79400000000000004</v>
      </c>
    </row>
    <row r="7050" spans="2:13" x14ac:dyDescent="0.3">
      <c r="B7050" s="75">
        <v>947</v>
      </c>
      <c r="C7050" s="75">
        <v>1</v>
      </c>
      <c r="D7050" s="75">
        <v>-3.661</v>
      </c>
      <c r="E7050" s="75">
        <v>0.3</v>
      </c>
      <c r="F7050" s="75">
        <v>0.53</v>
      </c>
      <c r="G7050" s="75">
        <v>1.8160000000000001</v>
      </c>
      <c r="H7050" s="75">
        <v>0.33300000000000002</v>
      </c>
      <c r="I7050" s="75">
        <v>0.44400000000000001</v>
      </c>
      <c r="J7050" s="75">
        <v>-0.85799999999999998</v>
      </c>
      <c r="K7050" s="75">
        <v>-0.73199999999999998</v>
      </c>
      <c r="L7050" s="75">
        <v>-0.80900000000000005</v>
      </c>
      <c r="M7050" s="75">
        <v>0.995</v>
      </c>
    </row>
    <row r="7051" spans="2:13" x14ac:dyDescent="0.3">
      <c r="B7051" s="75">
        <v>948</v>
      </c>
      <c r="C7051" s="75">
        <v>2</v>
      </c>
      <c r="D7051" s="75">
        <v>-3.6739999999999999</v>
      </c>
      <c r="E7051" s="75">
        <v>1.5129999999999999</v>
      </c>
      <c r="F7051" s="75">
        <v>3.7999999999999999E-2</v>
      </c>
      <c r="G7051" s="75">
        <v>1.6040000000000001</v>
      </c>
      <c r="H7051" s="75">
        <v>0.90700000000000003</v>
      </c>
      <c r="I7051" s="75">
        <v>1.0449999999999999</v>
      </c>
      <c r="J7051" s="75">
        <v>-0.16600000000000001</v>
      </c>
      <c r="K7051" s="75">
        <v>-0.29499999999999998</v>
      </c>
      <c r="L7051" s="75">
        <v>-1.1299999999999999</v>
      </c>
      <c r="M7051" s="75">
        <v>0.59399999999999997</v>
      </c>
    </row>
    <row r="7052" spans="2:13" x14ac:dyDescent="0.3">
      <c r="B7052" s="75">
        <v>949</v>
      </c>
      <c r="C7052" s="75">
        <v>3</v>
      </c>
      <c r="D7052" s="75">
        <v>-3.242</v>
      </c>
      <c r="E7052" s="75">
        <v>1.615</v>
      </c>
      <c r="F7052" s="75">
        <v>-0.82899999999999996</v>
      </c>
      <c r="G7052" s="75">
        <v>1.589</v>
      </c>
      <c r="H7052" s="75">
        <v>0.09</v>
      </c>
      <c r="I7052" s="75">
        <v>5.0999999999999997E-2</v>
      </c>
      <c r="J7052" s="75">
        <v>-0.504</v>
      </c>
      <c r="K7052" s="75">
        <v>-0.21099999999999999</v>
      </c>
      <c r="L7052" s="75">
        <v>-0.51300000000000001</v>
      </c>
      <c r="M7052" s="75">
        <v>1.0049999999999999</v>
      </c>
    </row>
    <row r="7053" spans="2:13" x14ac:dyDescent="0.3">
      <c r="B7053" s="75">
        <v>950</v>
      </c>
      <c r="C7053" s="75">
        <v>4</v>
      </c>
      <c r="D7053" s="75">
        <v>-2.6339999999999999</v>
      </c>
      <c r="E7053" s="75">
        <v>2.0760000000000001</v>
      </c>
      <c r="F7053" s="75">
        <v>-1.32</v>
      </c>
      <c r="G7053" s="75">
        <v>0.83299999999999996</v>
      </c>
      <c r="H7053" s="75">
        <v>-0.54700000000000004</v>
      </c>
      <c r="I7053" s="75">
        <v>0.28699999999999998</v>
      </c>
      <c r="J7053" s="75">
        <v>-0.17299999999999999</v>
      </c>
      <c r="K7053" s="75">
        <v>-0.20300000000000001</v>
      </c>
      <c r="L7053" s="75">
        <v>-1E-3</v>
      </c>
      <c r="M7053" s="75">
        <v>0.80200000000000005</v>
      </c>
    </row>
    <row r="7054" spans="2:13" x14ac:dyDescent="0.3">
      <c r="B7054" s="75">
        <v>951</v>
      </c>
      <c r="C7054" s="75">
        <v>5</v>
      </c>
      <c r="D7054" s="75">
        <v>-3.052</v>
      </c>
      <c r="E7054" s="75">
        <v>3.0590000000000002</v>
      </c>
      <c r="F7054" s="75">
        <v>-1.6679999999999999</v>
      </c>
      <c r="G7054" s="75">
        <v>-0.20799999999999999</v>
      </c>
      <c r="H7054" s="75">
        <v>0.46600000000000003</v>
      </c>
      <c r="I7054" s="75">
        <v>0.72399999999999998</v>
      </c>
      <c r="J7054" s="75">
        <v>-0.23699999999999999</v>
      </c>
      <c r="K7054" s="75">
        <v>-0.17499999999999999</v>
      </c>
      <c r="L7054" s="75">
        <v>-0.315</v>
      </c>
      <c r="M7054" s="75">
        <v>0.41099999999999998</v>
      </c>
    </row>
    <row r="7055" spans="2:13" x14ac:dyDescent="0.3">
      <c r="B7055" s="75">
        <v>952</v>
      </c>
      <c r="C7055" s="75">
        <v>6</v>
      </c>
      <c r="D7055" s="75">
        <v>-2.9180000000000001</v>
      </c>
      <c r="E7055" s="75">
        <v>2.8969999999999998</v>
      </c>
      <c r="F7055" s="75">
        <v>-1.069</v>
      </c>
      <c r="G7055" s="75">
        <v>-7.6999999999999999E-2</v>
      </c>
      <c r="H7055" s="75">
        <v>-0.26100000000000001</v>
      </c>
      <c r="I7055" s="75">
        <v>0.55000000000000004</v>
      </c>
      <c r="J7055" s="75">
        <v>0.317</v>
      </c>
      <c r="K7055" s="75">
        <v>-0.32200000000000001</v>
      </c>
      <c r="L7055" s="75">
        <v>-0.77600000000000002</v>
      </c>
      <c r="M7055" s="75">
        <v>0.79</v>
      </c>
    </row>
    <row r="7056" spans="2:13" x14ac:dyDescent="0.3">
      <c r="B7056" s="75">
        <v>953</v>
      </c>
      <c r="C7056" s="75">
        <v>7</v>
      </c>
      <c r="D7056" s="75">
        <v>-3.048</v>
      </c>
      <c r="E7056" s="75">
        <v>2.8170000000000002</v>
      </c>
      <c r="F7056" s="75">
        <v>-0.70299999999999996</v>
      </c>
      <c r="G7056" s="75">
        <v>-0.39600000000000002</v>
      </c>
      <c r="H7056" s="75">
        <v>-0.63900000000000001</v>
      </c>
      <c r="I7056" s="75">
        <v>0.92</v>
      </c>
      <c r="J7056" s="75">
        <v>0.67400000000000004</v>
      </c>
      <c r="K7056" s="75">
        <v>0.68600000000000005</v>
      </c>
      <c r="L7056" s="75">
        <v>-0.61099999999999999</v>
      </c>
      <c r="M7056" s="75">
        <v>-5.2999999999999999E-2</v>
      </c>
    </row>
    <row r="7057" spans="2:13" x14ac:dyDescent="0.3">
      <c r="B7057" s="75">
        <v>954</v>
      </c>
      <c r="C7057" s="75">
        <v>8</v>
      </c>
      <c r="D7057" s="75">
        <v>-3.66</v>
      </c>
      <c r="E7057" s="75">
        <v>3.6179999999999999</v>
      </c>
      <c r="F7057" s="75">
        <v>-1.0509999999999999</v>
      </c>
      <c r="G7057" s="75">
        <v>-0.748</v>
      </c>
      <c r="H7057" s="75">
        <v>0.08</v>
      </c>
      <c r="I7057" s="75">
        <v>1.022</v>
      </c>
      <c r="J7057" s="75">
        <v>0.91400000000000003</v>
      </c>
      <c r="K7057" s="75">
        <v>0.61299999999999999</v>
      </c>
      <c r="L7057" s="75">
        <v>2.3E-2</v>
      </c>
      <c r="M7057" s="75">
        <v>-0.44800000000000001</v>
      </c>
    </row>
    <row r="7058" spans="2:13" x14ac:dyDescent="0.3">
      <c r="B7058" s="75">
        <v>955</v>
      </c>
      <c r="C7058" s="75">
        <v>9</v>
      </c>
      <c r="D7058" s="75">
        <v>-3.919</v>
      </c>
      <c r="E7058" s="75">
        <v>2.5750000000000002</v>
      </c>
      <c r="F7058" s="75">
        <v>0.47099999999999997</v>
      </c>
      <c r="G7058" s="75">
        <v>-6.4000000000000001E-2</v>
      </c>
      <c r="H7058" s="75">
        <v>-4.2000000000000003E-2</v>
      </c>
      <c r="I7058" s="75">
        <v>0.88</v>
      </c>
      <c r="J7058" s="75">
        <v>-0.128</v>
      </c>
      <c r="K7058" s="75">
        <v>0.61199999999999999</v>
      </c>
      <c r="L7058" s="75">
        <v>-0.504</v>
      </c>
      <c r="M7058" s="75">
        <v>-0.53900000000000003</v>
      </c>
    </row>
    <row r="7059" spans="2:13" x14ac:dyDescent="0.3">
      <c r="B7059" s="75">
        <v>956</v>
      </c>
      <c r="C7059" s="75">
        <v>10</v>
      </c>
      <c r="D7059" s="75">
        <v>-4.0940000000000003</v>
      </c>
      <c r="E7059" s="75">
        <v>2.4990000000000001</v>
      </c>
      <c r="F7059" s="75">
        <v>-0.14899999999999999</v>
      </c>
      <c r="G7059" s="75">
        <v>1.0169999999999999</v>
      </c>
      <c r="H7059" s="75">
        <v>0.68300000000000005</v>
      </c>
      <c r="I7059" s="75">
        <v>0.53600000000000003</v>
      </c>
      <c r="J7059" s="75">
        <v>-1.0229999999999999</v>
      </c>
      <c r="K7059" s="75">
        <v>-0.127</v>
      </c>
      <c r="L7059" s="75">
        <v>-1.1419999999999999</v>
      </c>
      <c r="M7059" s="75">
        <v>-0.42099999999999999</v>
      </c>
    </row>
    <row r="7060" spans="2:13" x14ac:dyDescent="0.3">
      <c r="B7060" s="75">
        <v>957</v>
      </c>
      <c r="C7060" s="75">
        <v>11</v>
      </c>
      <c r="D7060" s="75">
        <v>-3.3959999999999999</v>
      </c>
      <c r="E7060" s="75">
        <v>2.2570000000000001</v>
      </c>
      <c r="F7060" s="75">
        <v>-0.60199999999999998</v>
      </c>
      <c r="G7060" s="75">
        <v>0.40699999999999997</v>
      </c>
      <c r="H7060" s="75">
        <v>0.20399999999999999</v>
      </c>
      <c r="I7060" s="75">
        <v>0.36599999999999999</v>
      </c>
      <c r="J7060" s="75">
        <v>6.7000000000000004E-2</v>
      </c>
      <c r="K7060" s="75">
        <v>4.3999999999999997E-2</v>
      </c>
      <c r="L7060" s="75">
        <v>-1.3520000000000001</v>
      </c>
      <c r="M7060" s="75">
        <v>0.871</v>
      </c>
    </row>
    <row r="7061" spans="2:13" x14ac:dyDescent="0.3">
      <c r="B7061" s="75">
        <v>958</v>
      </c>
      <c r="C7061" s="75">
        <v>1</v>
      </c>
      <c r="D7061" s="75">
        <v>-3.5720000000000001</v>
      </c>
      <c r="E7061" s="75">
        <v>0.22800000000000001</v>
      </c>
      <c r="F7061" s="75">
        <v>0.52</v>
      </c>
      <c r="G7061" s="75">
        <v>1.7909999999999999</v>
      </c>
      <c r="H7061" s="75">
        <v>0.38200000000000001</v>
      </c>
      <c r="I7061" s="75">
        <v>0.57299999999999995</v>
      </c>
      <c r="J7061" s="75">
        <v>-0.96099999999999997</v>
      </c>
      <c r="K7061" s="75">
        <v>-0.74</v>
      </c>
      <c r="L7061" s="75">
        <v>-0.93600000000000005</v>
      </c>
      <c r="M7061" s="75">
        <v>1.0069999999999999</v>
      </c>
    </row>
    <row r="7062" spans="2:13" x14ac:dyDescent="0.3">
      <c r="B7062" s="75">
        <v>959</v>
      </c>
      <c r="C7062" s="75">
        <v>2</v>
      </c>
      <c r="D7062" s="75">
        <v>-3.5840000000000001</v>
      </c>
      <c r="E7062" s="75">
        <v>1.252</v>
      </c>
      <c r="F7062" s="75">
        <v>-6.2E-2</v>
      </c>
      <c r="G7062" s="75">
        <v>1.6459999999999999</v>
      </c>
      <c r="H7062" s="75">
        <v>0.78700000000000003</v>
      </c>
      <c r="I7062" s="75">
        <v>1.1339999999999999</v>
      </c>
      <c r="J7062" s="75">
        <v>9.6000000000000002E-2</v>
      </c>
      <c r="K7062" s="75">
        <v>-0.29199999999999998</v>
      </c>
      <c r="L7062" s="75">
        <v>-1.133</v>
      </c>
      <c r="M7062" s="75">
        <v>0.47199999999999998</v>
      </c>
    </row>
    <row r="7063" spans="2:13" x14ac:dyDescent="0.3">
      <c r="B7063" s="75">
        <v>960</v>
      </c>
      <c r="C7063" s="75">
        <v>3</v>
      </c>
      <c r="D7063" s="75">
        <v>-3.2320000000000002</v>
      </c>
      <c r="E7063" s="75">
        <v>1.5509999999999999</v>
      </c>
      <c r="F7063" s="75">
        <v>-0.83199999999999996</v>
      </c>
      <c r="G7063" s="75">
        <v>1.6739999999999999</v>
      </c>
      <c r="H7063" s="75">
        <v>-4.2000000000000003E-2</v>
      </c>
      <c r="I7063" s="75">
        <v>0.29599999999999999</v>
      </c>
      <c r="J7063" s="75">
        <v>-0.55300000000000005</v>
      </c>
      <c r="K7063" s="75">
        <v>-0.443</v>
      </c>
      <c r="L7063" s="75">
        <v>-0.41299999999999998</v>
      </c>
      <c r="M7063" s="75">
        <v>0.96</v>
      </c>
    </row>
    <row r="7064" spans="2:13" x14ac:dyDescent="0.3">
      <c r="B7064" s="75">
        <v>961</v>
      </c>
      <c r="C7064" s="75">
        <v>4</v>
      </c>
      <c r="D7064" s="75">
        <v>-2.6429999999999998</v>
      </c>
      <c r="E7064" s="75">
        <v>2.0209999999999999</v>
      </c>
      <c r="F7064" s="75">
        <v>-1.2649999999999999</v>
      </c>
      <c r="G7064" s="75">
        <v>0.75900000000000001</v>
      </c>
      <c r="H7064" s="75">
        <v>-0.442</v>
      </c>
      <c r="I7064" s="75">
        <v>0.159</v>
      </c>
      <c r="J7064" s="75">
        <v>-3.2000000000000001E-2</v>
      </c>
      <c r="K7064" s="75">
        <v>-0.14499999999999999</v>
      </c>
      <c r="L7064" s="75">
        <v>-0.16400000000000001</v>
      </c>
      <c r="M7064" s="75">
        <v>0.86</v>
      </c>
    </row>
    <row r="7065" spans="2:13" x14ac:dyDescent="0.3">
      <c r="B7065" s="75">
        <v>962</v>
      </c>
      <c r="C7065" s="75">
        <v>5</v>
      </c>
      <c r="D7065" s="75">
        <v>-3.05</v>
      </c>
      <c r="E7065" s="75">
        <v>3.0550000000000002</v>
      </c>
      <c r="F7065" s="75">
        <v>-1.5980000000000001</v>
      </c>
      <c r="G7065" s="75">
        <v>-0.12</v>
      </c>
      <c r="H7065" s="75">
        <v>0.14399999999999999</v>
      </c>
      <c r="I7065" s="75">
        <v>0.75700000000000001</v>
      </c>
      <c r="J7065" s="75">
        <v>0.11899999999999999</v>
      </c>
      <c r="K7065" s="75">
        <v>-0.39700000000000002</v>
      </c>
      <c r="L7065" s="75">
        <v>-0.39600000000000002</v>
      </c>
      <c r="M7065" s="75">
        <v>0.47699999999999998</v>
      </c>
    </row>
    <row r="7066" spans="2:13" x14ac:dyDescent="0.3">
      <c r="B7066" s="75">
        <v>963</v>
      </c>
      <c r="C7066" s="75">
        <v>6</v>
      </c>
      <c r="D7066" s="75">
        <v>-2.9380000000000002</v>
      </c>
      <c r="E7066" s="75">
        <v>2.782</v>
      </c>
      <c r="F7066" s="75">
        <v>-1.111</v>
      </c>
      <c r="G7066" s="75">
        <v>-7.5999999999999998E-2</v>
      </c>
      <c r="H7066" s="75">
        <v>0</v>
      </c>
      <c r="I7066" s="75">
        <v>0.58199999999999996</v>
      </c>
      <c r="J7066" s="75">
        <v>0.252</v>
      </c>
      <c r="K7066" s="75">
        <v>-0.4</v>
      </c>
      <c r="L7066" s="75">
        <v>-0.77300000000000002</v>
      </c>
      <c r="M7066" s="75">
        <v>0.83799999999999997</v>
      </c>
    </row>
    <row r="7067" spans="2:13" x14ac:dyDescent="0.3">
      <c r="B7067" s="75">
        <v>964</v>
      </c>
      <c r="C7067" s="75">
        <v>7</v>
      </c>
      <c r="D7067" s="75">
        <v>-3.0950000000000002</v>
      </c>
      <c r="E7067" s="75">
        <v>2.851</v>
      </c>
      <c r="F7067" s="75">
        <v>-0.81599999999999995</v>
      </c>
      <c r="G7067" s="75">
        <v>-0.39600000000000002</v>
      </c>
      <c r="H7067" s="75">
        <v>-0.60299999999999998</v>
      </c>
      <c r="I7067" s="75">
        <v>1.0900000000000001</v>
      </c>
      <c r="J7067" s="75">
        <v>0.56699999999999995</v>
      </c>
      <c r="K7067" s="75">
        <v>0.74299999999999999</v>
      </c>
      <c r="L7067" s="75">
        <v>-0.67700000000000005</v>
      </c>
      <c r="M7067" s="75">
        <v>5.1999999999999998E-2</v>
      </c>
    </row>
    <row r="7068" spans="2:13" x14ac:dyDescent="0.3">
      <c r="B7068" s="75">
        <v>965</v>
      </c>
      <c r="C7068" s="75">
        <v>8</v>
      </c>
      <c r="D7068" s="75">
        <v>-3.706</v>
      </c>
      <c r="E7068" s="75">
        <v>3.6269999999999998</v>
      </c>
      <c r="F7068" s="75">
        <v>-0.88900000000000001</v>
      </c>
      <c r="G7068" s="75">
        <v>-0.78900000000000003</v>
      </c>
      <c r="H7068" s="75">
        <v>-9.2999999999999999E-2</v>
      </c>
      <c r="I7068" s="75">
        <v>1.2230000000000001</v>
      </c>
      <c r="J7068" s="75">
        <v>0.81399999999999995</v>
      </c>
      <c r="K7068" s="75">
        <v>0.56299999999999994</v>
      </c>
      <c r="L7068" s="75">
        <v>6.2E-2</v>
      </c>
      <c r="M7068" s="75">
        <v>-0.44900000000000001</v>
      </c>
    </row>
    <row r="7069" spans="2:13" x14ac:dyDescent="0.3">
      <c r="B7069" s="75">
        <v>966</v>
      </c>
      <c r="C7069" s="75">
        <v>9</v>
      </c>
      <c r="D7069" s="75">
        <v>-3.9460000000000002</v>
      </c>
      <c r="E7069" s="75">
        <v>2.5449999999999999</v>
      </c>
      <c r="F7069" s="75">
        <v>0.44700000000000001</v>
      </c>
      <c r="G7069" s="75">
        <v>-1E-3</v>
      </c>
      <c r="H7069" s="75">
        <v>4.2999999999999997E-2</v>
      </c>
      <c r="I7069" s="75">
        <v>0.78800000000000003</v>
      </c>
      <c r="J7069" s="75">
        <v>-0.10199999999999999</v>
      </c>
      <c r="K7069" s="75">
        <v>0.68</v>
      </c>
      <c r="L7069" s="75">
        <v>-0.63700000000000001</v>
      </c>
      <c r="M7069" s="75">
        <v>-0.54500000000000004</v>
      </c>
    </row>
    <row r="7070" spans="2:13" x14ac:dyDescent="0.3">
      <c r="B7070" s="75">
        <v>967</v>
      </c>
      <c r="C7070" s="75">
        <v>10</v>
      </c>
      <c r="D7070" s="75">
        <v>-4.1449999999999996</v>
      </c>
      <c r="E7070" s="75">
        <v>2.7389999999999999</v>
      </c>
      <c r="F7070" s="75">
        <v>-0.115</v>
      </c>
      <c r="G7070" s="75">
        <v>0.90700000000000003</v>
      </c>
      <c r="H7070" s="75">
        <v>0.66900000000000004</v>
      </c>
      <c r="I7070" s="75">
        <v>0.47799999999999998</v>
      </c>
      <c r="J7070" s="75">
        <v>-1.1830000000000001</v>
      </c>
      <c r="K7070" s="75">
        <v>-0.24</v>
      </c>
      <c r="L7070" s="75">
        <v>-0.88700000000000001</v>
      </c>
      <c r="M7070" s="75">
        <v>-0.36499999999999999</v>
      </c>
    </row>
    <row r="7071" spans="2:13" x14ac:dyDescent="0.3">
      <c r="B7071" s="75">
        <v>968</v>
      </c>
      <c r="C7071" s="75">
        <v>11</v>
      </c>
      <c r="D7071" s="75">
        <v>-3.3250000000000002</v>
      </c>
      <c r="E7071" s="75">
        <v>2.141</v>
      </c>
      <c r="F7071" s="75">
        <v>-0.52800000000000002</v>
      </c>
      <c r="G7071" s="75">
        <v>0.439</v>
      </c>
      <c r="H7071" s="75">
        <v>9.9000000000000005E-2</v>
      </c>
      <c r="I7071" s="75">
        <v>0.32100000000000001</v>
      </c>
      <c r="J7071" s="75">
        <v>0.217</v>
      </c>
      <c r="K7071" s="75">
        <v>0.13500000000000001</v>
      </c>
      <c r="L7071" s="75">
        <v>-1.3879999999999999</v>
      </c>
      <c r="M7071" s="75">
        <v>0.746</v>
      </c>
    </row>
    <row r="7072" spans="2:13" x14ac:dyDescent="0.3">
      <c r="B7072" s="75">
        <v>969</v>
      </c>
      <c r="C7072" s="75">
        <v>1</v>
      </c>
      <c r="D7072" s="75">
        <v>-3.4609999999999999</v>
      </c>
      <c r="E7072" s="75">
        <v>0.04</v>
      </c>
      <c r="F7072" s="75">
        <v>0.55300000000000005</v>
      </c>
      <c r="G7072" s="75">
        <v>1.8540000000000001</v>
      </c>
      <c r="H7072" s="75">
        <v>0.38600000000000001</v>
      </c>
      <c r="I7072" s="75">
        <v>0.56799999999999995</v>
      </c>
      <c r="J7072" s="75">
        <v>-1.0029999999999999</v>
      </c>
      <c r="K7072" s="75">
        <v>-0.63800000000000001</v>
      </c>
      <c r="L7072" s="75">
        <v>-1.04</v>
      </c>
      <c r="M7072" s="75">
        <v>1.0509999999999999</v>
      </c>
    </row>
    <row r="7073" spans="2:13" x14ac:dyDescent="0.3">
      <c r="B7073" s="75">
        <v>970</v>
      </c>
      <c r="C7073" s="75">
        <v>2</v>
      </c>
      <c r="D7073" s="75">
        <v>-3.5459999999999998</v>
      </c>
      <c r="E7073" s="75">
        <v>1.0640000000000001</v>
      </c>
      <c r="F7073" s="75">
        <v>-6.0000000000000001E-3</v>
      </c>
      <c r="G7073" s="75">
        <v>1.4550000000000001</v>
      </c>
      <c r="H7073" s="75">
        <v>0.84699999999999998</v>
      </c>
      <c r="I7073" s="75">
        <v>1.117</v>
      </c>
      <c r="J7073" s="75">
        <v>7.2999999999999995E-2</v>
      </c>
      <c r="K7073" s="75">
        <v>-2.5000000000000001E-2</v>
      </c>
      <c r="L7073" s="75">
        <v>-1.3180000000000001</v>
      </c>
      <c r="M7073" s="75">
        <v>0.55700000000000005</v>
      </c>
    </row>
    <row r="7074" spans="2:13" x14ac:dyDescent="0.3">
      <c r="B7074" s="75">
        <v>971</v>
      </c>
      <c r="C7074" s="75">
        <v>3</v>
      </c>
      <c r="D7074" s="75">
        <v>-3.32</v>
      </c>
      <c r="E7074" s="75">
        <v>1.5529999999999999</v>
      </c>
      <c r="F7074" s="75">
        <v>-0.58599999999999997</v>
      </c>
      <c r="G7074" s="75">
        <v>1.6879999999999999</v>
      </c>
      <c r="H7074" s="75">
        <v>-0.26200000000000001</v>
      </c>
      <c r="I7074" s="75">
        <v>0.39200000000000002</v>
      </c>
      <c r="J7074" s="75">
        <v>-0.47799999999999998</v>
      </c>
      <c r="K7074" s="75">
        <v>-0.46100000000000002</v>
      </c>
      <c r="L7074" s="75">
        <v>-0.52200000000000002</v>
      </c>
      <c r="M7074" s="75">
        <v>0.92900000000000005</v>
      </c>
    </row>
    <row r="7075" spans="2:13" x14ac:dyDescent="0.3">
      <c r="B7075" s="75">
        <v>972</v>
      </c>
      <c r="C7075" s="75">
        <v>4</v>
      </c>
      <c r="D7075" s="75">
        <v>-2.71</v>
      </c>
      <c r="E7075" s="75">
        <v>1.9430000000000001</v>
      </c>
      <c r="F7075" s="75">
        <v>-1.2470000000000001</v>
      </c>
      <c r="G7075" s="75">
        <v>0.77200000000000002</v>
      </c>
      <c r="H7075" s="75">
        <v>-0.34499999999999997</v>
      </c>
      <c r="I7075" s="75">
        <v>0.107</v>
      </c>
      <c r="J7075" s="75">
        <v>-6.2E-2</v>
      </c>
      <c r="K7075" s="75">
        <v>0.04</v>
      </c>
      <c r="L7075" s="75">
        <v>-0.32200000000000001</v>
      </c>
      <c r="M7075" s="75">
        <v>1.018</v>
      </c>
    </row>
    <row r="7076" spans="2:13" x14ac:dyDescent="0.3">
      <c r="B7076" s="75">
        <v>973</v>
      </c>
      <c r="C7076" s="75">
        <v>5</v>
      </c>
      <c r="D7076" s="75">
        <v>-3.0179999999999998</v>
      </c>
      <c r="E7076" s="75">
        <v>3.0139999999999998</v>
      </c>
      <c r="F7076" s="75">
        <v>-1.486</v>
      </c>
      <c r="G7076" s="75">
        <v>-0.105</v>
      </c>
      <c r="H7076" s="75">
        <v>-0.13100000000000001</v>
      </c>
      <c r="I7076" s="75">
        <v>0.92900000000000005</v>
      </c>
      <c r="J7076" s="75">
        <v>0.22600000000000001</v>
      </c>
      <c r="K7076" s="75">
        <v>-0.46300000000000002</v>
      </c>
      <c r="L7076" s="75">
        <v>-0.55500000000000005</v>
      </c>
      <c r="M7076" s="75">
        <v>0.59799999999999998</v>
      </c>
    </row>
    <row r="7077" spans="2:13" x14ac:dyDescent="0.3">
      <c r="B7077" s="75">
        <v>974</v>
      </c>
      <c r="C7077" s="75">
        <v>6</v>
      </c>
      <c r="D7077" s="75">
        <v>-2.9039999999999999</v>
      </c>
      <c r="E7077" s="75">
        <v>2.7410000000000001</v>
      </c>
      <c r="F7077" s="75">
        <v>-1.123</v>
      </c>
      <c r="G7077" s="75">
        <v>1.4E-2</v>
      </c>
      <c r="H7077" s="75">
        <v>7.0999999999999994E-2</v>
      </c>
      <c r="I7077" s="75">
        <v>0.65400000000000003</v>
      </c>
      <c r="J7077" s="75">
        <v>0.21199999999999999</v>
      </c>
      <c r="K7077" s="75">
        <v>-0.45400000000000001</v>
      </c>
      <c r="L7077" s="75">
        <v>-0.81499999999999995</v>
      </c>
      <c r="M7077" s="75">
        <v>0.752</v>
      </c>
    </row>
    <row r="7078" spans="2:13" x14ac:dyDescent="0.3">
      <c r="B7078" s="75">
        <v>975</v>
      </c>
      <c r="C7078" s="75">
        <v>7</v>
      </c>
      <c r="D7078" s="75">
        <v>-3.1760000000000002</v>
      </c>
      <c r="E7078" s="75">
        <v>2.9969999999999999</v>
      </c>
      <c r="F7078" s="75">
        <v>-1.0980000000000001</v>
      </c>
      <c r="G7078" s="75">
        <v>-0.371</v>
      </c>
      <c r="H7078" s="75">
        <v>-0.41799999999999998</v>
      </c>
      <c r="I7078" s="75">
        <v>1.3180000000000001</v>
      </c>
      <c r="J7078" s="75">
        <v>0.48</v>
      </c>
      <c r="K7078" s="75">
        <v>0.47199999999999998</v>
      </c>
      <c r="L7078" s="75">
        <v>-0.81399999999999995</v>
      </c>
      <c r="M7078" s="75">
        <v>0.106</v>
      </c>
    </row>
    <row r="7079" spans="2:13" x14ac:dyDescent="0.3">
      <c r="B7079" s="75">
        <v>976</v>
      </c>
      <c r="C7079" s="75">
        <v>8</v>
      </c>
      <c r="D7079" s="75">
        <v>-3.7429999999999999</v>
      </c>
      <c r="E7079" s="75">
        <v>3.629</v>
      </c>
      <c r="F7079" s="75">
        <v>-0.874</v>
      </c>
      <c r="G7079" s="75">
        <v>-0.79</v>
      </c>
      <c r="H7079" s="75">
        <v>-0.312</v>
      </c>
      <c r="I7079" s="75">
        <v>1.7589999999999999</v>
      </c>
      <c r="J7079" s="75">
        <v>0.67900000000000005</v>
      </c>
      <c r="K7079" s="75">
        <v>0.56499999999999995</v>
      </c>
      <c r="L7079" s="75">
        <v>-0.52100000000000002</v>
      </c>
      <c r="M7079" s="75">
        <v>-0.48499999999999999</v>
      </c>
    </row>
    <row r="7080" spans="2:13" x14ac:dyDescent="0.3">
      <c r="B7080" s="75">
        <v>977</v>
      </c>
      <c r="C7080" s="75">
        <v>9</v>
      </c>
      <c r="D7080" s="75">
        <v>-3.952</v>
      </c>
      <c r="E7080" s="75">
        <v>2.4889999999999999</v>
      </c>
      <c r="F7080" s="75">
        <v>0.28699999999999998</v>
      </c>
      <c r="G7080" s="75">
        <v>1.2E-2</v>
      </c>
      <c r="H7080" s="75">
        <v>0.14099999999999999</v>
      </c>
      <c r="I7080" s="75">
        <v>0.89200000000000002</v>
      </c>
      <c r="J7080" s="75">
        <v>-8.6999999999999994E-2</v>
      </c>
      <c r="K7080" s="75">
        <v>0.61299999999999999</v>
      </c>
      <c r="L7080" s="75">
        <v>-0.68500000000000005</v>
      </c>
      <c r="M7080" s="75">
        <v>-0.623</v>
      </c>
    </row>
    <row r="7081" spans="2:13" x14ac:dyDescent="0.3">
      <c r="B7081" s="75">
        <v>978</v>
      </c>
      <c r="C7081" s="75">
        <v>10</v>
      </c>
      <c r="D7081" s="75">
        <v>-4.2110000000000003</v>
      </c>
      <c r="E7081" s="75">
        <v>2.8109999999999999</v>
      </c>
      <c r="F7081" s="75">
        <v>1.6E-2</v>
      </c>
      <c r="G7081" s="75">
        <v>0.79900000000000004</v>
      </c>
      <c r="H7081" s="75">
        <v>0.51400000000000001</v>
      </c>
      <c r="I7081" s="75">
        <v>0.496</v>
      </c>
      <c r="J7081" s="75">
        <v>-1.2190000000000001</v>
      </c>
      <c r="K7081" s="75">
        <v>-0.23799999999999999</v>
      </c>
      <c r="L7081" s="75">
        <v>-0.79800000000000004</v>
      </c>
      <c r="M7081" s="75">
        <v>-0.39200000000000002</v>
      </c>
    </row>
    <row r="7082" spans="2:13" x14ac:dyDescent="0.3">
      <c r="B7082" s="75">
        <v>979</v>
      </c>
      <c r="C7082" s="75">
        <v>11</v>
      </c>
      <c r="D7082" s="75">
        <v>-3.3090000000000002</v>
      </c>
      <c r="E7082" s="75">
        <v>2.2559999999999998</v>
      </c>
      <c r="F7082" s="75">
        <v>-0.61499999999999999</v>
      </c>
      <c r="G7082" s="75">
        <v>0.36499999999999999</v>
      </c>
      <c r="H7082" s="75">
        <v>0.251</v>
      </c>
      <c r="I7082" s="75">
        <v>0.439</v>
      </c>
      <c r="J7082" s="75">
        <v>1.0999999999999999E-2</v>
      </c>
      <c r="K7082" s="75">
        <v>0.11899999999999999</v>
      </c>
      <c r="L7082" s="75">
        <v>-1.2190000000000001</v>
      </c>
      <c r="M7082" s="75">
        <v>0.69499999999999995</v>
      </c>
    </row>
    <row r="7083" spans="2:13" x14ac:dyDescent="0.3">
      <c r="B7083" s="75">
        <v>980</v>
      </c>
      <c r="C7083" s="75">
        <v>1</v>
      </c>
      <c r="D7083" s="75">
        <v>-3.5</v>
      </c>
      <c r="E7083" s="75">
        <v>6.8000000000000005E-2</v>
      </c>
      <c r="F7083" s="75">
        <v>0.53300000000000003</v>
      </c>
      <c r="G7083" s="75">
        <v>1.8759999999999999</v>
      </c>
      <c r="H7083" s="75">
        <v>0.36299999999999999</v>
      </c>
      <c r="I7083" s="75">
        <v>0.54200000000000004</v>
      </c>
      <c r="J7083" s="75">
        <v>-0.98199999999999998</v>
      </c>
      <c r="K7083" s="75">
        <v>-0.67100000000000004</v>
      </c>
      <c r="L7083" s="75">
        <v>-1.006</v>
      </c>
      <c r="M7083" s="75">
        <v>1.101</v>
      </c>
    </row>
    <row r="7084" spans="2:13" x14ac:dyDescent="0.3">
      <c r="B7084" s="75">
        <v>981</v>
      </c>
      <c r="C7084" s="75">
        <v>2</v>
      </c>
      <c r="D7084" s="75">
        <v>-3.62</v>
      </c>
      <c r="E7084" s="75">
        <v>1.0660000000000001</v>
      </c>
      <c r="F7084" s="75">
        <v>0.158</v>
      </c>
      <c r="G7084" s="75">
        <v>1.393</v>
      </c>
      <c r="H7084" s="75">
        <v>0.879</v>
      </c>
      <c r="I7084" s="75">
        <v>1.02</v>
      </c>
      <c r="J7084" s="75">
        <v>-0.09</v>
      </c>
      <c r="K7084" s="75">
        <v>8.6999999999999994E-2</v>
      </c>
      <c r="L7084" s="75">
        <v>-1.333</v>
      </c>
      <c r="M7084" s="75">
        <v>0.58499999999999996</v>
      </c>
    </row>
    <row r="7085" spans="2:13" x14ac:dyDescent="0.3">
      <c r="B7085" s="75">
        <v>982</v>
      </c>
      <c r="C7085" s="75">
        <v>3</v>
      </c>
      <c r="D7085" s="75">
        <v>-3.468</v>
      </c>
      <c r="E7085" s="75">
        <v>1.81</v>
      </c>
      <c r="F7085" s="75">
        <v>-0.39</v>
      </c>
      <c r="G7085" s="75">
        <v>1.55</v>
      </c>
      <c r="H7085" s="75">
        <v>-8.4000000000000005E-2</v>
      </c>
      <c r="I7085" s="75">
        <v>-8.0000000000000002E-3</v>
      </c>
      <c r="J7085" s="75">
        <v>-0.48199999999999998</v>
      </c>
      <c r="K7085" s="75">
        <v>-0.23100000000000001</v>
      </c>
      <c r="L7085" s="75">
        <v>-0.72399999999999998</v>
      </c>
      <c r="M7085" s="75">
        <v>0.96699999999999997</v>
      </c>
    </row>
    <row r="7086" spans="2:13" x14ac:dyDescent="0.3">
      <c r="B7086" s="75">
        <v>983</v>
      </c>
      <c r="C7086" s="75">
        <v>4</v>
      </c>
      <c r="D7086" s="75">
        <v>-2.7949999999999999</v>
      </c>
      <c r="E7086" s="75">
        <v>1.9570000000000001</v>
      </c>
      <c r="F7086" s="75">
        <v>-1.2589999999999999</v>
      </c>
      <c r="G7086" s="75">
        <v>0.79</v>
      </c>
      <c r="H7086" s="75">
        <v>-0.27400000000000002</v>
      </c>
      <c r="I7086" s="75">
        <v>7.8E-2</v>
      </c>
      <c r="J7086" s="75">
        <v>-0.114</v>
      </c>
      <c r="K7086" s="75">
        <v>5.0000000000000001E-3</v>
      </c>
      <c r="L7086" s="75">
        <v>-0.309</v>
      </c>
      <c r="M7086" s="75">
        <v>1.1419999999999999</v>
      </c>
    </row>
    <row r="7087" spans="2:13" x14ac:dyDescent="0.3">
      <c r="B7087" s="75">
        <v>984</v>
      </c>
      <c r="C7087" s="75">
        <v>5</v>
      </c>
      <c r="D7087" s="75">
        <v>-3.0019999999999998</v>
      </c>
      <c r="E7087" s="75">
        <v>2.944</v>
      </c>
      <c r="F7087" s="75">
        <v>-1.379</v>
      </c>
      <c r="G7087" s="75">
        <v>-0.188</v>
      </c>
      <c r="H7087" s="75">
        <v>-0.13100000000000001</v>
      </c>
      <c r="I7087" s="75">
        <v>0.95699999999999996</v>
      </c>
      <c r="J7087" s="75">
        <v>0.34599999999999997</v>
      </c>
      <c r="K7087" s="75">
        <v>-0.39200000000000002</v>
      </c>
      <c r="L7087" s="75">
        <v>-0.71099999999999997</v>
      </c>
      <c r="M7087" s="75">
        <v>0.61699999999999999</v>
      </c>
    </row>
    <row r="7088" spans="2:13" x14ac:dyDescent="0.3">
      <c r="B7088" s="75">
        <v>985</v>
      </c>
      <c r="C7088" s="75">
        <v>6</v>
      </c>
      <c r="D7088" s="75">
        <v>-2.9239999999999999</v>
      </c>
      <c r="E7088" s="75">
        <v>2.7309999999999999</v>
      </c>
      <c r="F7088" s="75">
        <v>-1.1379999999999999</v>
      </c>
      <c r="G7088" s="75">
        <v>6.6000000000000003E-2</v>
      </c>
      <c r="H7088" s="75">
        <v>0.1</v>
      </c>
      <c r="I7088" s="75">
        <v>0.68300000000000005</v>
      </c>
      <c r="J7088" s="75">
        <v>0.16200000000000001</v>
      </c>
      <c r="K7088" s="75">
        <v>-0.39900000000000002</v>
      </c>
      <c r="L7088" s="75">
        <v>-0.88200000000000001</v>
      </c>
      <c r="M7088" s="75">
        <v>0.82699999999999996</v>
      </c>
    </row>
    <row r="7089" spans="2:13" x14ac:dyDescent="0.3">
      <c r="B7089" s="75">
        <v>986</v>
      </c>
      <c r="C7089" s="75">
        <v>7</v>
      </c>
      <c r="D7089" s="75">
        <v>-3.2389999999999999</v>
      </c>
      <c r="E7089" s="75">
        <v>3.0830000000000002</v>
      </c>
      <c r="F7089" s="75">
        <v>-1.427</v>
      </c>
      <c r="G7089" s="75">
        <v>-0.20200000000000001</v>
      </c>
      <c r="H7089" s="75">
        <v>-0.28199999999999997</v>
      </c>
      <c r="I7089" s="75">
        <v>1.421</v>
      </c>
      <c r="J7089" s="75">
        <v>0.57599999999999996</v>
      </c>
      <c r="K7089" s="75">
        <v>6.8000000000000005E-2</v>
      </c>
      <c r="L7089" s="75">
        <v>-0.91400000000000003</v>
      </c>
      <c r="M7089" s="75">
        <v>0.14699999999999999</v>
      </c>
    </row>
    <row r="7090" spans="2:13" x14ac:dyDescent="0.3">
      <c r="B7090" s="75">
        <v>987</v>
      </c>
      <c r="C7090" s="75">
        <v>8</v>
      </c>
      <c r="D7090" s="75">
        <v>-3.7530000000000001</v>
      </c>
      <c r="E7090" s="75">
        <v>3.605</v>
      </c>
      <c r="F7090" s="75">
        <v>-0.89900000000000002</v>
      </c>
      <c r="G7090" s="75">
        <v>-0.747</v>
      </c>
      <c r="H7090" s="75">
        <v>-0.40100000000000002</v>
      </c>
      <c r="I7090" s="75">
        <v>1.7649999999999999</v>
      </c>
      <c r="J7090" s="75">
        <v>0.62</v>
      </c>
      <c r="K7090" s="75">
        <v>0.754</v>
      </c>
      <c r="L7090" s="75">
        <v>-0.83499999999999996</v>
      </c>
      <c r="M7090" s="75">
        <v>-0.30099999999999999</v>
      </c>
    </row>
    <row r="7091" spans="2:13" x14ac:dyDescent="0.3">
      <c r="B7091" s="75">
        <v>988</v>
      </c>
      <c r="C7091" s="75">
        <v>9</v>
      </c>
      <c r="D7091" s="75">
        <v>-3.98</v>
      </c>
      <c r="E7091" s="75">
        <v>2.4590000000000001</v>
      </c>
      <c r="F7091" s="75">
        <v>6.8000000000000005E-2</v>
      </c>
      <c r="G7091" s="75">
        <v>2.3E-2</v>
      </c>
      <c r="H7091" s="75">
        <v>0.23699999999999999</v>
      </c>
      <c r="I7091" s="75">
        <v>1.0289999999999999</v>
      </c>
      <c r="J7091" s="75">
        <v>-0.189</v>
      </c>
      <c r="K7091" s="75">
        <v>0.52100000000000002</v>
      </c>
      <c r="L7091" s="75">
        <v>-0.77300000000000002</v>
      </c>
      <c r="M7091" s="75">
        <v>-0.5</v>
      </c>
    </row>
    <row r="7092" spans="2:13" x14ac:dyDescent="0.3">
      <c r="B7092" s="75">
        <v>989</v>
      </c>
      <c r="C7092" s="75">
        <v>10</v>
      </c>
      <c r="D7092" s="75">
        <v>-4.2640000000000002</v>
      </c>
      <c r="E7092" s="75">
        <v>2.9249999999999998</v>
      </c>
      <c r="F7092" s="75">
        <v>6.5000000000000002E-2</v>
      </c>
      <c r="G7092" s="75">
        <v>0.79400000000000004</v>
      </c>
      <c r="H7092" s="75">
        <v>0.32300000000000001</v>
      </c>
      <c r="I7092" s="75">
        <v>0.51500000000000001</v>
      </c>
      <c r="J7092" s="75">
        <v>-1.282</v>
      </c>
      <c r="K7092" s="75">
        <v>-0.14000000000000001</v>
      </c>
      <c r="L7092" s="75">
        <v>-0.86299999999999999</v>
      </c>
      <c r="M7092" s="75">
        <v>-0.39</v>
      </c>
    </row>
    <row r="7093" spans="2:13" x14ac:dyDescent="0.3">
      <c r="B7093" s="75">
        <v>990</v>
      </c>
      <c r="C7093" s="75">
        <v>11</v>
      </c>
      <c r="D7093" s="75">
        <v>-3.2909999999999999</v>
      </c>
      <c r="E7093" s="75">
        <v>2.3239999999999998</v>
      </c>
      <c r="F7093" s="75">
        <v>-0.67900000000000005</v>
      </c>
      <c r="G7093" s="75">
        <v>0.28499999999999998</v>
      </c>
      <c r="H7093" s="75">
        <v>0.441</v>
      </c>
      <c r="I7093" s="75">
        <v>0.55700000000000005</v>
      </c>
      <c r="J7093" s="75">
        <v>-0.22700000000000001</v>
      </c>
      <c r="K7093" s="75">
        <v>0.115</v>
      </c>
      <c r="L7093" s="75">
        <v>-1.046</v>
      </c>
      <c r="M7093" s="75">
        <v>0.69699999999999995</v>
      </c>
    </row>
  </sheetData>
  <sortState ref="B186:G211">
    <sortCondition ref="B185"/>
  </sortState>
  <mergeCells count="4">
    <mergeCell ref="I1:J2"/>
    <mergeCell ref="L1:M2"/>
    <mergeCell ref="A2:E2"/>
    <mergeCell ref="A1:E1"/>
  </mergeCells>
  <pageMargins left="0.7" right="0.7" top="0.75" bottom="0.75" header="0.3" footer="0.3"/>
  <pageSetup paperSize="9" orientation="portrait" horizontalDpi="4294967292" verticalDpi="4294967292"/>
  <extLst>
    <ext xmlns:x14="http://schemas.microsoft.com/office/spreadsheetml/2009/9/main" uri="{CCE6A557-97BC-4b89-ADB6-D9C93CAAB3DF}">
      <x14:dataValidations xmlns:xm="http://schemas.microsoft.com/office/excel/2006/main" count="1">
        <x14:dataValidation type="list" allowBlank="1" showInputMessage="1" showErrorMessage="1">
          <x14:formula1>
            <xm:f>Settings!$E$2:$E$44</xm:f>
          </x14:formula1>
          <xm:sqref>A2</xm:sqref>
        </x14:dataValidation>
      </x14:dataValidations>
    </ex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Rand">
    <tabColor rgb="FFFFC000"/>
  </sheetPr>
  <dimension ref="A1:J8"/>
  <sheetViews>
    <sheetView workbookViewId="0">
      <selection activeCell="A4" sqref="A4:B4"/>
    </sheetView>
  </sheetViews>
  <sheetFormatPr defaultColWidth="8.77734375" defaultRowHeight="14.4" x14ac:dyDescent="0.3"/>
  <cols>
    <col min="1" max="1" width="9.109375" customWidth="1"/>
  </cols>
  <sheetData>
    <row r="1" spans="1:10" x14ac:dyDescent="0.3">
      <c r="A1" s="225" t="s">
        <v>247</v>
      </c>
      <c r="B1" s="225"/>
      <c r="C1" s="83" t="s">
        <v>627</v>
      </c>
      <c r="D1" s="75" t="s">
        <v>618</v>
      </c>
      <c r="E1" s="75" t="s">
        <v>619</v>
      </c>
      <c r="F1" s="75"/>
      <c r="G1" s="75"/>
      <c r="H1" s="75"/>
      <c r="I1" s="75"/>
      <c r="J1" s="75"/>
    </row>
    <row r="2" spans="1:10" x14ac:dyDescent="0.3">
      <c r="A2" s="225"/>
      <c r="B2" s="225"/>
      <c r="C2" s="56">
        <v>3000</v>
      </c>
    </row>
    <row r="4" spans="1:10" x14ac:dyDescent="0.3">
      <c r="A4" s="227" t="s">
        <v>639</v>
      </c>
      <c r="B4" s="227"/>
    </row>
    <row r="5" spans="1:10" ht="15" customHeight="1" x14ac:dyDescent="0.3">
      <c r="A5" s="228" t="s">
        <v>631</v>
      </c>
      <c r="B5" s="228"/>
    </row>
    <row r="6" spans="1:10" ht="15" customHeight="1" x14ac:dyDescent="0.3"/>
    <row r="7" spans="1:10" x14ac:dyDescent="0.3">
      <c r="A7" s="226" t="s">
        <v>628</v>
      </c>
      <c r="B7" s="226"/>
    </row>
    <row r="8" spans="1:10" x14ac:dyDescent="0.3">
      <c r="A8" s="226"/>
      <c r="B8" s="226"/>
    </row>
  </sheetData>
  <mergeCells count="4">
    <mergeCell ref="A1:B2"/>
    <mergeCell ref="A7:B8"/>
    <mergeCell ref="A4:B4"/>
    <mergeCell ref="A5:B5"/>
  </mergeCells>
  <dataValidations count="1">
    <dataValidation type="list" allowBlank="1" showInputMessage="1" showErrorMessage="1" sqref="B1:B2 A2">
      <formula1>"Multivariate Normal, Mutivariate Uniform"</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Settings!$H$2</xm:f>
          </x14:formula1>
          <xm:sqref>A1</xm:sqref>
        </x14:dataValidation>
      </x14:dataValidations>
    </ex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mp"/>
  <dimension ref="A3:K126"/>
  <sheetViews>
    <sheetView workbookViewId="0">
      <selection activeCell="A92" sqref="A92:K126"/>
    </sheetView>
  </sheetViews>
  <sheetFormatPr defaultColWidth="8.77734375" defaultRowHeight="14.4" x14ac:dyDescent="0.3"/>
  <sheetData>
    <row r="3" spans="1:9" x14ac:dyDescent="0.3">
      <c r="A3" s="75" t="s">
        <v>441</v>
      </c>
      <c r="B3" s="75" t="s">
        <v>395</v>
      </c>
      <c r="C3" s="75" t="s">
        <v>442</v>
      </c>
      <c r="D3" s="75" t="s">
        <v>399</v>
      </c>
      <c r="E3" s="75" t="s">
        <v>443</v>
      </c>
      <c r="F3" s="75" t="s">
        <v>404</v>
      </c>
      <c r="G3" s="75" t="s">
        <v>444</v>
      </c>
      <c r="H3" s="75" t="s">
        <v>445</v>
      </c>
      <c r="I3" s="75" t="s">
        <v>446</v>
      </c>
    </row>
    <row r="4" spans="1:9" x14ac:dyDescent="0.3">
      <c r="A4" s="75" t="s">
        <v>447</v>
      </c>
      <c r="B4" s="75">
        <v>10.23</v>
      </c>
      <c r="C4" s="75">
        <v>20.37</v>
      </c>
      <c r="D4" s="75">
        <v>46.18</v>
      </c>
      <c r="E4" s="75">
        <v>1.77</v>
      </c>
      <c r="F4" s="75">
        <v>3.68</v>
      </c>
      <c r="G4" s="75">
        <v>13.33</v>
      </c>
      <c r="H4" s="75">
        <v>27.65</v>
      </c>
      <c r="I4" s="75">
        <v>129.57</v>
      </c>
    </row>
    <row r="5" spans="1:9" x14ac:dyDescent="0.3">
      <c r="A5" s="75" t="s">
        <v>448</v>
      </c>
      <c r="B5" s="75">
        <v>9.93</v>
      </c>
      <c r="C5" s="75">
        <v>20.059999999999999</v>
      </c>
      <c r="D5" s="75">
        <v>44.38</v>
      </c>
      <c r="E5" s="75">
        <v>1.74</v>
      </c>
      <c r="F5" s="75">
        <v>3.53</v>
      </c>
      <c r="G5" s="75">
        <v>12.93</v>
      </c>
      <c r="H5" s="75">
        <v>27.53</v>
      </c>
      <c r="I5" s="75">
        <v>127.51</v>
      </c>
    </row>
    <row r="6" spans="1:9" x14ac:dyDescent="0.3">
      <c r="A6" s="75" t="s">
        <v>449</v>
      </c>
      <c r="B6" s="75">
        <v>10.15</v>
      </c>
      <c r="C6" s="75">
        <v>20.45</v>
      </c>
      <c r="D6" s="75">
        <v>45.8</v>
      </c>
      <c r="E6" s="75">
        <v>1.77</v>
      </c>
      <c r="F6" s="75">
        <v>3.58</v>
      </c>
      <c r="G6" s="75">
        <v>13.26</v>
      </c>
      <c r="H6" s="75">
        <v>27.72</v>
      </c>
      <c r="I6" s="75">
        <v>132.22</v>
      </c>
    </row>
    <row r="7" spans="1:9" x14ac:dyDescent="0.3">
      <c r="A7" s="75" t="s">
        <v>450</v>
      </c>
      <c r="B7" s="75">
        <v>10.14</v>
      </c>
      <c r="C7" s="75">
        <v>20.190000000000001</v>
      </c>
      <c r="D7" s="75">
        <v>45.02</v>
      </c>
      <c r="E7" s="75">
        <v>1.73</v>
      </c>
      <c r="F7" s="75">
        <v>3.57</v>
      </c>
      <c r="G7" s="75">
        <v>12.83</v>
      </c>
      <c r="H7" s="75">
        <v>26.87</v>
      </c>
      <c r="I7" s="75">
        <v>127.2</v>
      </c>
    </row>
    <row r="8" spans="1:9" x14ac:dyDescent="0.3">
      <c r="A8" s="75" t="s">
        <v>451</v>
      </c>
      <c r="B8" s="75">
        <v>10.27</v>
      </c>
      <c r="C8" s="75">
        <v>20.3</v>
      </c>
      <c r="D8" s="75">
        <v>45.26</v>
      </c>
      <c r="E8" s="75">
        <v>1.79</v>
      </c>
      <c r="F8" s="75">
        <v>3.7</v>
      </c>
      <c r="G8" s="75">
        <v>14.64</v>
      </c>
      <c r="H8" s="75">
        <v>30.49</v>
      </c>
      <c r="I8" s="75">
        <v>146.37</v>
      </c>
    </row>
    <row r="9" spans="1:9" x14ac:dyDescent="0.3">
      <c r="A9" s="75" t="s">
        <v>452</v>
      </c>
      <c r="B9" s="75">
        <v>10</v>
      </c>
      <c r="C9" s="75">
        <v>19.89</v>
      </c>
      <c r="D9" s="75">
        <v>44.29</v>
      </c>
      <c r="E9" s="75">
        <v>1.7</v>
      </c>
      <c r="F9" s="75">
        <v>3.57</v>
      </c>
      <c r="G9" s="75">
        <v>13.48</v>
      </c>
      <c r="H9" s="75">
        <v>28.13</v>
      </c>
      <c r="I9" s="75">
        <v>126.05</v>
      </c>
    </row>
    <row r="10" spans="1:9" x14ac:dyDescent="0.3">
      <c r="A10" s="75" t="s">
        <v>453</v>
      </c>
      <c r="B10" s="75">
        <v>9.84</v>
      </c>
      <c r="C10" s="75">
        <v>20.170000000000002</v>
      </c>
      <c r="D10" s="75">
        <v>44.72</v>
      </c>
      <c r="E10" s="75">
        <v>1.75</v>
      </c>
      <c r="F10" s="75">
        <v>3.53</v>
      </c>
      <c r="G10" s="75">
        <v>13.23</v>
      </c>
      <c r="H10" s="75">
        <v>27.6</v>
      </c>
      <c r="I10" s="75">
        <v>130.09</v>
      </c>
    </row>
    <row r="11" spans="1:9" x14ac:dyDescent="0.3">
      <c r="A11" s="75" t="s">
        <v>454</v>
      </c>
      <c r="B11" s="75">
        <v>10.1</v>
      </c>
      <c r="C11" s="75">
        <v>20.149999999999999</v>
      </c>
      <c r="D11" s="75">
        <v>45.92</v>
      </c>
      <c r="E11" s="75">
        <v>1.76</v>
      </c>
      <c r="F11" s="75">
        <v>3.65</v>
      </c>
      <c r="G11" s="75">
        <v>13.39</v>
      </c>
      <c r="H11" s="75">
        <v>28.09</v>
      </c>
      <c r="I11" s="75">
        <v>132.19</v>
      </c>
    </row>
    <row r="12" spans="1:9" x14ac:dyDescent="0.3">
      <c r="A12" s="75" t="s">
        <v>455</v>
      </c>
      <c r="B12" s="75">
        <v>10.17</v>
      </c>
      <c r="C12" s="75">
        <v>20.420000000000002</v>
      </c>
      <c r="D12" s="75">
        <v>45.25</v>
      </c>
      <c r="E12" s="75">
        <v>1.77</v>
      </c>
      <c r="F12" s="75">
        <v>3.61</v>
      </c>
      <c r="G12" s="75">
        <v>13.42</v>
      </c>
      <c r="H12" s="75">
        <v>28.17</v>
      </c>
      <c r="I12" s="75">
        <v>129.18</v>
      </c>
    </row>
    <row r="13" spans="1:9" x14ac:dyDescent="0.3">
      <c r="A13" s="75" t="s">
        <v>456</v>
      </c>
      <c r="B13" s="75">
        <v>10.29</v>
      </c>
      <c r="C13" s="75">
        <v>20.85</v>
      </c>
      <c r="D13" s="75">
        <v>45.84</v>
      </c>
      <c r="E13" s="75">
        <v>1.8</v>
      </c>
      <c r="F13" s="75">
        <v>3.72</v>
      </c>
      <c r="G13" s="75">
        <v>13.49</v>
      </c>
      <c r="H13" s="75">
        <v>27.88</v>
      </c>
      <c r="I13" s="75">
        <v>131.16999999999999</v>
      </c>
    </row>
    <row r="14" spans="1:9" x14ac:dyDescent="0.3">
      <c r="A14" s="75" t="s">
        <v>457</v>
      </c>
      <c r="B14" s="75">
        <v>10.97</v>
      </c>
      <c r="C14" s="75">
        <v>22.46</v>
      </c>
      <c r="D14" s="75">
        <v>51.4</v>
      </c>
      <c r="E14" s="75">
        <v>1.94</v>
      </c>
      <c r="F14" s="75">
        <v>4.24</v>
      </c>
      <c r="G14" s="75">
        <v>16.7</v>
      </c>
      <c r="H14" s="75">
        <v>35.380000000000003</v>
      </c>
      <c r="I14" s="75">
        <v>171.26</v>
      </c>
    </row>
    <row r="15" spans="1:9" x14ac:dyDescent="0.3">
      <c r="A15" s="75" t="s">
        <v>458</v>
      </c>
      <c r="B15" s="75">
        <v>10.32</v>
      </c>
      <c r="C15" s="75">
        <v>20.96</v>
      </c>
      <c r="D15" s="75">
        <v>46.42</v>
      </c>
      <c r="E15" s="75">
        <v>1.87</v>
      </c>
      <c r="F15" s="75">
        <v>3.84</v>
      </c>
      <c r="G15" s="75">
        <v>13.75</v>
      </c>
      <c r="H15" s="75">
        <v>28.81</v>
      </c>
      <c r="I15" s="75">
        <v>133.22999999999999</v>
      </c>
    </row>
    <row r="16" spans="1:9" x14ac:dyDescent="0.3">
      <c r="A16" s="75" t="s">
        <v>459</v>
      </c>
      <c r="B16" s="75">
        <v>10.24</v>
      </c>
      <c r="C16" s="75">
        <v>20.61</v>
      </c>
      <c r="D16" s="75">
        <v>45.77</v>
      </c>
      <c r="E16" s="75">
        <v>1.75</v>
      </c>
      <c r="F16" s="75">
        <v>3.58</v>
      </c>
      <c r="G16" s="75">
        <v>13.42</v>
      </c>
      <c r="H16" s="75">
        <v>27.8</v>
      </c>
      <c r="I16" s="75">
        <v>131.57</v>
      </c>
    </row>
    <row r="17" spans="1:9" x14ac:dyDescent="0.3">
      <c r="A17" s="75" t="s">
        <v>460</v>
      </c>
      <c r="B17" s="75">
        <v>10.29</v>
      </c>
      <c r="C17" s="75">
        <v>20.52</v>
      </c>
      <c r="D17" s="75">
        <v>45.89</v>
      </c>
      <c r="E17" s="75">
        <v>1.69</v>
      </c>
      <c r="F17" s="75">
        <v>3.52</v>
      </c>
      <c r="G17" s="75">
        <v>13.42</v>
      </c>
      <c r="H17" s="75">
        <v>27.91</v>
      </c>
      <c r="I17" s="75">
        <v>129.43</v>
      </c>
    </row>
    <row r="18" spans="1:9" x14ac:dyDescent="0.3">
      <c r="A18" s="75" t="s">
        <v>461</v>
      </c>
      <c r="B18" s="75">
        <v>10.16</v>
      </c>
      <c r="C18" s="75">
        <v>20.65</v>
      </c>
      <c r="D18" s="75">
        <v>44.9</v>
      </c>
      <c r="E18" s="75">
        <v>1.81</v>
      </c>
      <c r="F18" s="75">
        <v>3.73</v>
      </c>
      <c r="G18" s="75">
        <v>14.31</v>
      </c>
      <c r="H18" s="75">
        <v>30.43</v>
      </c>
      <c r="I18" s="75">
        <v>146</v>
      </c>
    </row>
    <row r="19" spans="1:9" x14ac:dyDescent="0.3">
      <c r="A19" s="75" t="s">
        <v>462</v>
      </c>
      <c r="B19" s="75">
        <v>10.210000000000001</v>
      </c>
      <c r="C19" s="75">
        <v>20.47</v>
      </c>
      <c r="D19" s="75">
        <v>45.49</v>
      </c>
      <c r="E19" s="75">
        <v>1.74</v>
      </c>
      <c r="F19" s="75">
        <v>3.61</v>
      </c>
      <c r="G19" s="75">
        <v>13.27</v>
      </c>
      <c r="H19" s="75">
        <v>27.52</v>
      </c>
      <c r="I19" s="75">
        <v>131.15</v>
      </c>
    </row>
    <row r="20" spans="1:9" x14ac:dyDescent="0.3">
      <c r="A20" s="75" t="s">
        <v>463</v>
      </c>
      <c r="B20" s="75">
        <v>10.02</v>
      </c>
      <c r="C20" s="75">
        <v>20.16</v>
      </c>
      <c r="D20" s="75">
        <v>44.64</v>
      </c>
      <c r="E20" s="75">
        <v>1.72</v>
      </c>
      <c r="F20" s="75">
        <v>3.48</v>
      </c>
      <c r="G20" s="75">
        <v>12.98</v>
      </c>
      <c r="H20" s="75">
        <v>27.38</v>
      </c>
      <c r="I20" s="75">
        <v>126.36</v>
      </c>
    </row>
    <row r="21" spans="1:9" x14ac:dyDescent="0.3">
      <c r="A21" s="75" t="s">
        <v>464</v>
      </c>
      <c r="B21" s="75">
        <v>10.06</v>
      </c>
      <c r="C21" s="75">
        <v>20.23</v>
      </c>
      <c r="D21" s="75">
        <v>44.33</v>
      </c>
      <c r="E21" s="75">
        <v>1.73</v>
      </c>
      <c r="F21" s="75">
        <v>3.53</v>
      </c>
      <c r="G21" s="75">
        <v>12.91</v>
      </c>
      <c r="H21" s="75">
        <v>27.36</v>
      </c>
      <c r="I21" s="75">
        <v>128.47</v>
      </c>
    </row>
    <row r="22" spans="1:9" x14ac:dyDescent="0.3">
      <c r="A22" s="75" t="s">
        <v>465</v>
      </c>
      <c r="B22" s="75">
        <v>9.8699999999999992</v>
      </c>
      <c r="C22" s="75">
        <v>19.940000000000001</v>
      </c>
      <c r="D22" s="75">
        <v>44.36</v>
      </c>
      <c r="E22" s="75">
        <v>1.7</v>
      </c>
      <c r="F22" s="75">
        <v>3.49</v>
      </c>
      <c r="G22" s="75">
        <v>13.01</v>
      </c>
      <c r="H22" s="75">
        <v>27.3</v>
      </c>
      <c r="I22" s="75">
        <v>127.13</v>
      </c>
    </row>
    <row r="23" spans="1:9" x14ac:dyDescent="0.3">
      <c r="A23" s="75" t="s">
        <v>466</v>
      </c>
      <c r="B23" s="75">
        <v>10.11</v>
      </c>
      <c r="C23" s="75">
        <v>19.850000000000001</v>
      </c>
      <c r="D23" s="75">
        <v>45.57</v>
      </c>
      <c r="E23" s="75">
        <v>1.75</v>
      </c>
      <c r="F23" s="75">
        <v>3.61</v>
      </c>
      <c r="G23" s="75">
        <v>13.48</v>
      </c>
      <c r="H23" s="75">
        <v>28.12</v>
      </c>
      <c r="I23" s="75">
        <v>132.04</v>
      </c>
    </row>
    <row r="24" spans="1:9" x14ac:dyDescent="0.3">
      <c r="A24" s="75" t="s">
        <v>467</v>
      </c>
      <c r="B24" s="75">
        <v>10.32</v>
      </c>
      <c r="C24" s="75">
        <v>21.09</v>
      </c>
      <c r="D24" s="75">
        <v>48.44</v>
      </c>
      <c r="E24" s="75">
        <v>1.82</v>
      </c>
      <c r="F24" s="75">
        <v>3.74</v>
      </c>
      <c r="G24" s="75">
        <v>13.98</v>
      </c>
      <c r="H24" s="75">
        <v>29.34</v>
      </c>
      <c r="I24" s="75">
        <v>132.53</v>
      </c>
    </row>
    <row r="25" spans="1:9" x14ac:dyDescent="0.3">
      <c r="A25" s="75" t="s">
        <v>468</v>
      </c>
      <c r="B25" s="75">
        <v>10.08</v>
      </c>
      <c r="C25" s="75">
        <v>20.11</v>
      </c>
      <c r="D25" s="75">
        <v>45.43</v>
      </c>
      <c r="E25" s="75">
        <v>1.76</v>
      </c>
      <c r="F25" s="75">
        <v>3.59</v>
      </c>
      <c r="G25" s="75">
        <v>13.45</v>
      </c>
      <c r="H25" s="75">
        <v>28.03</v>
      </c>
      <c r="I25" s="75">
        <v>132.1</v>
      </c>
    </row>
    <row r="26" spans="1:9" x14ac:dyDescent="0.3">
      <c r="A26" s="75" t="s">
        <v>469</v>
      </c>
      <c r="B26" s="75">
        <v>10.33</v>
      </c>
      <c r="C26" s="75">
        <v>20.73</v>
      </c>
      <c r="D26" s="75">
        <v>45.48</v>
      </c>
      <c r="E26" s="75">
        <v>1.76</v>
      </c>
      <c r="F26" s="75">
        <v>3.63</v>
      </c>
      <c r="G26" s="75">
        <v>13.5</v>
      </c>
      <c r="H26" s="75">
        <v>28.81</v>
      </c>
      <c r="I26" s="75">
        <v>132</v>
      </c>
    </row>
    <row r="27" spans="1:9" x14ac:dyDescent="0.3">
      <c r="A27" s="75" t="s">
        <v>470</v>
      </c>
      <c r="B27" s="75">
        <v>10.199999999999999</v>
      </c>
      <c r="C27" s="75">
        <v>20.93</v>
      </c>
      <c r="D27" s="75">
        <v>46.37</v>
      </c>
      <c r="E27" s="75">
        <v>1.83</v>
      </c>
      <c r="F27" s="75">
        <v>3.77</v>
      </c>
      <c r="G27" s="75">
        <v>14.21</v>
      </c>
      <c r="H27" s="75">
        <v>29.65</v>
      </c>
      <c r="I27" s="75">
        <v>139.18</v>
      </c>
    </row>
    <row r="28" spans="1:9" x14ac:dyDescent="0.3">
      <c r="A28" s="75" t="s">
        <v>471</v>
      </c>
      <c r="B28" s="75">
        <v>10.35</v>
      </c>
      <c r="C28" s="75">
        <v>20.54</v>
      </c>
      <c r="D28" s="75">
        <v>45.58</v>
      </c>
      <c r="E28" s="75">
        <v>1.75</v>
      </c>
      <c r="F28" s="75">
        <v>3.56</v>
      </c>
      <c r="G28" s="75">
        <v>13.07</v>
      </c>
      <c r="H28" s="75">
        <v>27.78</v>
      </c>
      <c r="I28" s="75">
        <v>129.15</v>
      </c>
    </row>
    <row r="29" spans="1:9" x14ac:dyDescent="0.3">
      <c r="A29" s="75" t="s">
        <v>472</v>
      </c>
      <c r="B29" s="75">
        <v>10.199999999999999</v>
      </c>
      <c r="C29" s="75">
        <v>20.89</v>
      </c>
      <c r="D29" s="75">
        <v>46.59</v>
      </c>
      <c r="E29" s="75">
        <v>1.8</v>
      </c>
      <c r="F29" s="75">
        <v>3.7</v>
      </c>
      <c r="G29" s="75">
        <v>13.66</v>
      </c>
      <c r="H29" s="75">
        <v>28.72</v>
      </c>
      <c r="I29" s="75">
        <v>134.21</v>
      </c>
    </row>
    <row r="30" spans="1:9" x14ac:dyDescent="0.3">
      <c r="A30" s="75" t="s">
        <v>473</v>
      </c>
      <c r="B30" s="75">
        <v>10.01</v>
      </c>
      <c r="C30" s="75">
        <v>19.72</v>
      </c>
      <c r="D30" s="75">
        <v>45.26</v>
      </c>
      <c r="E30" s="75">
        <v>1.73</v>
      </c>
      <c r="F30" s="75">
        <v>3.55</v>
      </c>
      <c r="G30" s="75">
        <v>13.09</v>
      </c>
      <c r="H30" s="75">
        <v>27.28</v>
      </c>
      <c r="I30" s="75">
        <v>127.29</v>
      </c>
    </row>
    <row r="31" spans="1:9" x14ac:dyDescent="0.3">
      <c r="A31" s="75" t="s">
        <v>474</v>
      </c>
      <c r="B31" s="75">
        <v>10</v>
      </c>
      <c r="C31" s="75">
        <v>20.03</v>
      </c>
      <c r="D31" s="75">
        <v>44.78</v>
      </c>
      <c r="E31" s="75">
        <v>1.77</v>
      </c>
      <c r="F31" s="75">
        <v>3.62</v>
      </c>
      <c r="G31" s="75">
        <v>13.22</v>
      </c>
      <c r="H31" s="75">
        <v>27.58</v>
      </c>
      <c r="I31" s="75">
        <v>126.16</v>
      </c>
    </row>
    <row r="32" spans="1:9" x14ac:dyDescent="0.3">
      <c r="A32" s="75" t="s">
        <v>475</v>
      </c>
      <c r="B32" s="75">
        <v>10.28</v>
      </c>
      <c r="C32" s="75">
        <v>20.43</v>
      </c>
      <c r="D32" s="75">
        <v>44.18</v>
      </c>
      <c r="E32" s="75">
        <v>1.7</v>
      </c>
      <c r="F32" s="75">
        <v>3.44</v>
      </c>
      <c r="G32" s="75">
        <v>12.66</v>
      </c>
      <c r="H32" s="75">
        <v>26.46</v>
      </c>
      <c r="I32" s="75">
        <v>124.55</v>
      </c>
    </row>
    <row r="33" spans="1:9" x14ac:dyDescent="0.3">
      <c r="A33" s="75" t="s">
        <v>476</v>
      </c>
      <c r="B33" s="75">
        <v>10.34</v>
      </c>
      <c r="C33" s="75">
        <v>20.41</v>
      </c>
      <c r="D33" s="75">
        <v>45.37</v>
      </c>
      <c r="E33" s="75">
        <v>1.74</v>
      </c>
      <c r="F33" s="75">
        <v>3.64</v>
      </c>
      <c r="G33" s="75">
        <v>13.84</v>
      </c>
      <c r="H33" s="75">
        <v>28.51</v>
      </c>
      <c r="I33" s="75">
        <v>127.2</v>
      </c>
    </row>
    <row r="34" spans="1:9" x14ac:dyDescent="0.3">
      <c r="A34" s="75" t="s">
        <v>477</v>
      </c>
      <c r="B34" s="75">
        <v>10.6</v>
      </c>
      <c r="C34" s="75">
        <v>21.23</v>
      </c>
      <c r="D34" s="75">
        <v>46.95</v>
      </c>
      <c r="E34" s="75">
        <v>1.82</v>
      </c>
      <c r="F34" s="75">
        <v>3.77</v>
      </c>
      <c r="G34" s="75">
        <v>13.9</v>
      </c>
      <c r="H34" s="75">
        <v>28.45</v>
      </c>
      <c r="I34" s="75">
        <v>129.26</v>
      </c>
    </row>
    <row r="35" spans="1:9" x14ac:dyDescent="0.3">
      <c r="A35" s="75" t="s">
        <v>478</v>
      </c>
      <c r="B35" s="75">
        <v>10.41</v>
      </c>
      <c r="C35" s="75">
        <v>20.77</v>
      </c>
      <c r="D35" s="75">
        <v>47.9</v>
      </c>
      <c r="E35" s="75">
        <v>1.76</v>
      </c>
      <c r="F35" s="75">
        <v>3.67</v>
      </c>
      <c r="G35" s="75">
        <v>13.64</v>
      </c>
      <c r="H35" s="75">
        <v>28.77</v>
      </c>
      <c r="I35" s="75">
        <v>134.03</v>
      </c>
    </row>
    <row r="36" spans="1:9" x14ac:dyDescent="0.3">
      <c r="A36" s="75" t="s">
        <v>479</v>
      </c>
      <c r="B36" s="75">
        <v>10.3</v>
      </c>
      <c r="C36" s="75">
        <v>20.92</v>
      </c>
      <c r="D36" s="75">
        <v>46.41</v>
      </c>
      <c r="E36" s="75">
        <v>1.79</v>
      </c>
      <c r="F36" s="75">
        <v>3.76</v>
      </c>
      <c r="G36" s="75">
        <v>14.11</v>
      </c>
      <c r="H36" s="75">
        <v>29.5</v>
      </c>
      <c r="I36" s="75">
        <v>149.27000000000001</v>
      </c>
    </row>
    <row r="37" spans="1:9" x14ac:dyDescent="0.3">
      <c r="A37" s="75" t="s">
        <v>480</v>
      </c>
      <c r="B37" s="75">
        <v>10.130000000000001</v>
      </c>
      <c r="C37" s="75">
        <v>20.059999999999999</v>
      </c>
      <c r="D37" s="75">
        <v>44.69</v>
      </c>
      <c r="E37" s="75">
        <v>1.8</v>
      </c>
      <c r="F37" s="75">
        <v>3.83</v>
      </c>
      <c r="G37" s="75">
        <v>14.15</v>
      </c>
      <c r="H37" s="75">
        <v>29.84</v>
      </c>
      <c r="I37" s="75">
        <v>143.07</v>
      </c>
    </row>
    <row r="38" spans="1:9" x14ac:dyDescent="0.3">
      <c r="A38" s="75" t="s">
        <v>481</v>
      </c>
      <c r="B38" s="75">
        <v>10.210000000000001</v>
      </c>
      <c r="C38" s="75">
        <v>20.399999999999999</v>
      </c>
      <c r="D38" s="75">
        <v>44.31</v>
      </c>
      <c r="E38" s="75">
        <v>1.78</v>
      </c>
      <c r="F38" s="75">
        <v>3.63</v>
      </c>
      <c r="G38" s="75">
        <v>13.13</v>
      </c>
      <c r="H38" s="75">
        <v>27.14</v>
      </c>
      <c r="I38" s="75">
        <v>127.19</v>
      </c>
    </row>
    <row r="39" spans="1:9" x14ac:dyDescent="0.3">
      <c r="A39" s="75" t="s">
        <v>482</v>
      </c>
      <c r="B39" s="75">
        <v>10.64</v>
      </c>
      <c r="C39" s="75">
        <v>21.52</v>
      </c>
      <c r="D39" s="75">
        <v>48.63</v>
      </c>
      <c r="E39" s="75">
        <v>1.8</v>
      </c>
      <c r="F39" s="75">
        <v>3.8</v>
      </c>
      <c r="G39" s="75">
        <v>14.19</v>
      </c>
      <c r="H39" s="75">
        <v>29.62</v>
      </c>
      <c r="I39" s="75">
        <v>139.57</v>
      </c>
    </row>
    <row r="40" spans="1:9" x14ac:dyDescent="0.3">
      <c r="A40" s="75" t="s">
        <v>483</v>
      </c>
      <c r="B40" s="75">
        <v>10.19</v>
      </c>
      <c r="C40" s="75">
        <v>20.190000000000001</v>
      </c>
      <c r="D40" s="75">
        <v>45.68</v>
      </c>
      <c r="E40" s="75">
        <v>1.73</v>
      </c>
      <c r="F40" s="75">
        <v>3.55</v>
      </c>
      <c r="G40" s="75">
        <v>13.22</v>
      </c>
      <c r="H40" s="75">
        <v>27.44</v>
      </c>
      <c r="I40" s="75">
        <v>128.31</v>
      </c>
    </row>
    <row r="41" spans="1:9" x14ac:dyDescent="0.3">
      <c r="A41" s="75" t="s">
        <v>484</v>
      </c>
      <c r="B41" s="75">
        <v>10.11</v>
      </c>
      <c r="C41" s="75">
        <v>20.420000000000002</v>
      </c>
      <c r="D41" s="75">
        <v>46.09</v>
      </c>
      <c r="E41" s="75">
        <v>1.74</v>
      </c>
      <c r="F41" s="75">
        <v>3.54</v>
      </c>
      <c r="G41" s="75">
        <v>13.21</v>
      </c>
      <c r="H41" s="75">
        <v>27.7</v>
      </c>
      <c r="I41" s="75">
        <v>128.59</v>
      </c>
    </row>
    <row r="42" spans="1:9" x14ac:dyDescent="0.3">
      <c r="A42" s="75" t="s">
        <v>485</v>
      </c>
      <c r="B42" s="75">
        <v>10.08</v>
      </c>
      <c r="C42" s="75">
        <v>20.170000000000002</v>
      </c>
      <c r="D42" s="75">
        <v>46.11</v>
      </c>
      <c r="E42" s="75">
        <v>1.71</v>
      </c>
      <c r="F42" s="75">
        <v>3.62</v>
      </c>
      <c r="G42" s="75">
        <v>13.11</v>
      </c>
      <c r="H42" s="75">
        <v>27.54</v>
      </c>
      <c r="I42" s="75">
        <v>130.16999999999999</v>
      </c>
    </row>
    <row r="43" spans="1:9" x14ac:dyDescent="0.3">
      <c r="A43" s="75" t="s">
        <v>486</v>
      </c>
      <c r="B43" s="75">
        <v>10.4</v>
      </c>
      <c r="C43" s="75">
        <v>21.18</v>
      </c>
      <c r="D43" s="75">
        <v>46.77</v>
      </c>
      <c r="E43" s="75">
        <v>1.8</v>
      </c>
      <c r="F43" s="75">
        <v>4</v>
      </c>
      <c r="G43" s="75">
        <v>14.72</v>
      </c>
      <c r="H43" s="75">
        <v>31.36</v>
      </c>
      <c r="I43" s="75">
        <v>148.13</v>
      </c>
    </row>
    <row r="44" spans="1:9" x14ac:dyDescent="0.3">
      <c r="A44" s="75" t="s">
        <v>487</v>
      </c>
      <c r="B44" s="75">
        <v>10.57</v>
      </c>
      <c r="C44" s="75">
        <v>21.43</v>
      </c>
      <c r="D44" s="75">
        <v>45.57</v>
      </c>
      <c r="E44" s="75">
        <v>1.8</v>
      </c>
      <c r="F44" s="75">
        <v>3.82</v>
      </c>
      <c r="G44" s="75">
        <v>13.97</v>
      </c>
      <c r="H44" s="75">
        <v>29.04</v>
      </c>
      <c r="I44" s="75">
        <v>138.44</v>
      </c>
    </row>
    <row r="45" spans="1:9" x14ac:dyDescent="0.3">
      <c r="A45" s="75" t="s">
        <v>488</v>
      </c>
      <c r="B45" s="75">
        <v>10</v>
      </c>
      <c r="C45" s="75">
        <v>19.98</v>
      </c>
      <c r="D45" s="75">
        <v>44.62</v>
      </c>
      <c r="E45" s="75">
        <v>1.72</v>
      </c>
      <c r="F45" s="75">
        <v>3.59</v>
      </c>
      <c r="G45" s="75">
        <v>13.29</v>
      </c>
      <c r="H45" s="75">
        <v>27.89</v>
      </c>
      <c r="I45" s="75">
        <v>129.22999999999999</v>
      </c>
    </row>
    <row r="46" spans="1:9" x14ac:dyDescent="0.3">
      <c r="A46" s="75" t="s">
        <v>489</v>
      </c>
      <c r="B46" s="75">
        <v>9.86</v>
      </c>
      <c r="C46" s="75">
        <v>20.12</v>
      </c>
      <c r="D46" s="75">
        <v>46.11</v>
      </c>
      <c r="E46" s="75">
        <v>1.75</v>
      </c>
      <c r="F46" s="75">
        <v>3.5</v>
      </c>
      <c r="G46" s="75">
        <v>13.05</v>
      </c>
      <c r="H46" s="75">
        <v>27.21</v>
      </c>
      <c r="I46" s="75">
        <v>126.36</v>
      </c>
    </row>
    <row r="47" spans="1:9" x14ac:dyDescent="0.3">
      <c r="A47" s="75" t="s">
        <v>490</v>
      </c>
      <c r="B47" s="75">
        <v>10.210000000000001</v>
      </c>
      <c r="C47" s="75">
        <v>20.75</v>
      </c>
      <c r="D47" s="75">
        <v>45.77</v>
      </c>
      <c r="E47" s="75">
        <v>1.76</v>
      </c>
      <c r="F47" s="75">
        <v>3.57</v>
      </c>
      <c r="G47" s="75">
        <v>13.25</v>
      </c>
      <c r="H47" s="75">
        <v>27.67</v>
      </c>
      <c r="I47" s="75">
        <v>132.30000000000001</v>
      </c>
    </row>
    <row r="48" spans="1:9" x14ac:dyDescent="0.3">
      <c r="A48" s="75" t="s">
        <v>491</v>
      </c>
      <c r="B48" s="75">
        <v>10.11</v>
      </c>
      <c r="C48" s="75">
        <v>20.23</v>
      </c>
      <c r="D48" s="75">
        <v>44.6</v>
      </c>
      <c r="E48" s="75">
        <v>1.71</v>
      </c>
      <c r="F48" s="75">
        <v>3.54</v>
      </c>
      <c r="G48" s="75">
        <v>13.2</v>
      </c>
      <c r="H48" s="75">
        <v>27.9</v>
      </c>
      <c r="I48" s="75">
        <v>129.16</v>
      </c>
    </row>
    <row r="49" spans="1:9" x14ac:dyDescent="0.3">
      <c r="A49" s="75" t="s">
        <v>492</v>
      </c>
      <c r="B49" s="75">
        <v>10.78</v>
      </c>
      <c r="C49" s="75">
        <v>21.86</v>
      </c>
      <c r="D49" s="75">
        <v>49.98</v>
      </c>
      <c r="E49" s="75">
        <v>1.94</v>
      </c>
      <c r="F49" s="75">
        <v>4.01</v>
      </c>
      <c r="G49" s="75">
        <v>16.28</v>
      </c>
      <c r="H49" s="75">
        <v>34.71</v>
      </c>
      <c r="I49" s="75">
        <v>161.5</v>
      </c>
    </row>
    <row r="50" spans="1:9" x14ac:dyDescent="0.3">
      <c r="A50" s="75" t="s">
        <v>493</v>
      </c>
      <c r="B50" s="75">
        <v>10.37</v>
      </c>
      <c r="C50" s="75">
        <v>21.14</v>
      </c>
      <c r="D50" s="75">
        <v>47.6</v>
      </c>
      <c r="E50" s="75">
        <v>1.84</v>
      </c>
      <c r="F50" s="75">
        <v>3.86</v>
      </c>
      <c r="G50" s="75">
        <v>14.96</v>
      </c>
      <c r="H50" s="75">
        <v>31.32</v>
      </c>
      <c r="I50" s="75">
        <v>144.22</v>
      </c>
    </row>
    <row r="51" spans="1:9" x14ac:dyDescent="0.3">
      <c r="A51" s="75" t="s">
        <v>494</v>
      </c>
      <c r="B51" s="75">
        <v>10.17</v>
      </c>
      <c r="C51" s="75">
        <v>20.59</v>
      </c>
      <c r="D51" s="75">
        <v>44.96</v>
      </c>
      <c r="E51" s="75">
        <v>1.73</v>
      </c>
      <c r="F51" s="75">
        <v>3.48</v>
      </c>
      <c r="G51" s="75">
        <v>13.04</v>
      </c>
      <c r="H51" s="75">
        <v>27.24</v>
      </c>
      <c r="I51" s="75">
        <v>127.23</v>
      </c>
    </row>
    <row r="52" spans="1:9" x14ac:dyDescent="0.3">
      <c r="A52" s="75" t="s">
        <v>495</v>
      </c>
      <c r="B52" s="75">
        <v>10.18</v>
      </c>
      <c r="C52" s="75">
        <v>20.43</v>
      </c>
      <c r="D52" s="75">
        <v>45.54</v>
      </c>
      <c r="E52" s="75">
        <v>1.76</v>
      </c>
      <c r="F52" s="75">
        <v>3.61</v>
      </c>
      <c r="G52" s="75">
        <v>13.29</v>
      </c>
      <c r="H52" s="75">
        <v>27.93</v>
      </c>
      <c r="I52" s="75">
        <v>130.38</v>
      </c>
    </row>
    <row r="53" spans="1:9" x14ac:dyDescent="0.3">
      <c r="A53" s="75" t="s">
        <v>496</v>
      </c>
      <c r="B53" s="75">
        <v>10.16</v>
      </c>
      <c r="C53" s="75">
        <v>20.41</v>
      </c>
      <c r="D53" s="75">
        <v>44.99</v>
      </c>
      <c r="E53" s="75">
        <v>1.71</v>
      </c>
      <c r="F53" s="75">
        <v>3.53</v>
      </c>
      <c r="G53" s="75">
        <v>13.13</v>
      </c>
      <c r="H53" s="75">
        <v>27.9</v>
      </c>
      <c r="I53" s="75">
        <v>129.56</v>
      </c>
    </row>
    <row r="54" spans="1:9" x14ac:dyDescent="0.3">
      <c r="A54" s="75" t="s">
        <v>497</v>
      </c>
      <c r="B54" s="75">
        <v>10.36</v>
      </c>
      <c r="C54" s="75">
        <v>20.81</v>
      </c>
      <c r="D54" s="75">
        <v>46.72</v>
      </c>
      <c r="E54" s="75">
        <v>1.79</v>
      </c>
      <c r="F54" s="75">
        <v>3.77</v>
      </c>
      <c r="G54" s="75">
        <v>13.91</v>
      </c>
      <c r="H54" s="75">
        <v>29.2</v>
      </c>
      <c r="I54" s="75">
        <v>134.35</v>
      </c>
    </row>
    <row r="55" spans="1:9" x14ac:dyDescent="0.3">
      <c r="A55" s="75" t="s">
        <v>498</v>
      </c>
      <c r="B55" s="75">
        <v>10.23</v>
      </c>
      <c r="C55" s="75">
        <v>20.69</v>
      </c>
      <c r="D55" s="75">
        <v>46.05</v>
      </c>
      <c r="E55" s="75">
        <v>1.81</v>
      </c>
      <c r="F55" s="75">
        <v>3.77</v>
      </c>
      <c r="G55" s="75">
        <v>14.25</v>
      </c>
      <c r="H55" s="75">
        <v>29.67</v>
      </c>
      <c r="I55" s="75">
        <v>139.33000000000001</v>
      </c>
    </row>
    <row r="56" spans="1:9" x14ac:dyDescent="0.3">
      <c r="A56" s="75" t="s">
        <v>499</v>
      </c>
      <c r="B56" s="75">
        <v>10.38</v>
      </c>
      <c r="C56" s="75">
        <v>21.04</v>
      </c>
      <c r="D56" s="75">
        <v>46.63</v>
      </c>
      <c r="E56" s="75">
        <v>1.78</v>
      </c>
      <c r="F56" s="75">
        <v>3.59</v>
      </c>
      <c r="G56" s="75">
        <v>13.45</v>
      </c>
      <c r="H56" s="75">
        <v>28.33</v>
      </c>
      <c r="I56" s="75">
        <v>130.25</v>
      </c>
    </row>
    <row r="57" spans="1:9" x14ac:dyDescent="0.3">
      <c r="A57" s="75" t="s">
        <v>500</v>
      </c>
      <c r="B57" s="75">
        <v>9.7799999999999994</v>
      </c>
      <c r="C57" s="75">
        <v>19.32</v>
      </c>
      <c r="D57" s="75">
        <v>43.18</v>
      </c>
      <c r="E57" s="75">
        <v>1.71</v>
      </c>
      <c r="F57" s="75">
        <v>3.46</v>
      </c>
      <c r="G57" s="75">
        <v>12.97</v>
      </c>
      <c r="H57" s="75">
        <v>27.23</v>
      </c>
      <c r="I57" s="75">
        <v>125.38</v>
      </c>
    </row>
    <row r="59" spans="1:9" x14ac:dyDescent="0.3">
      <c r="A59" s="75" t="s">
        <v>347</v>
      </c>
      <c r="B59" s="75" t="s">
        <v>292</v>
      </c>
      <c r="C59" s="75" t="s">
        <v>348</v>
      </c>
      <c r="D59" s="75" t="s">
        <v>349</v>
      </c>
    </row>
    <row r="60" spans="1:9" x14ac:dyDescent="0.3">
      <c r="A60" s="75">
        <v>72</v>
      </c>
      <c r="B60" s="75">
        <v>66</v>
      </c>
      <c r="C60" s="75">
        <v>76</v>
      </c>
      <c r="D60" s="75">
        <v>77</v>
      </c>
    </row>
    <row r="61" spans="1:9" x14ac:dyDescent="0.3">
      <c r="A61" s="75">
        <v>60</v>
      </c>
      <c r="B61" s="75">
        <v>53</v>
      </c>
      <c r="C61" s="75">
        <v>66</v>
      </c>
      <c r="D61" s="75">
        <v>63</v>
      </c>
    </row>
    <row r="62" spans="1:9" x14ac:dyDescent="0.3">
      <c r="A62" s="75">
        <v>56</v>
      </c>
      <c r="B62" s="75">
        <v>57</v>
      </c>
      <c r="C62" s="75">
        <v>64</v>
      </c>
      <c r="D62" s="75">
        <v>58</v>
      </c>
    </row>
    <row r="63" spans="1:9" x14ac:dyDescent="0.3">
      <c r="A63" s="75">
        <v>41</v>
      </c>
      <c r="B63" s="75">
        <v>29</v>
      </c>
      <c r="C63" s="75">
        <v>36</v>
      </c>
      <c r="D63" s="75">
        <v>38</v>
      </c>
    </row>
    <row r="64" spans="1:9" x14ac:dyDescent="0.3">
      <c r="A64" s="75">
        <v>32</v>
      </c>
      <c r="B64" s="75">
        <v>32</v>
      </c>
      <c r="C64" s="75">
        <v>35</v>
      </c>
      <c r="D64" s="75">
        <v>36</v>
      </c>
    </row>
    <row r="65" spans="1:4" x14ac:dyDescent="0.3">
      <c r="A65" s="75">
        <v>30</v>
      </c>
      <c r="B65" s="75">
        <v>35</v>
      </c>
      <c r="C65" s="75">
        <v>34</v>
      </c>
      <c r="D65" s="75">
        <v>26</v>
      </c>
    </row>
    <row r="66" spans="1:4" x14ac:dyDescent="0.3">
      <c r="A66" s="75">
        <v>39</v>
      </c>
      <c r="B66" s="75">
        <v>39</v>
      </c>
      <c r="C66" s="75">
        <v>31</v>
      </c>
      <c r="D66" s="75">
        <v>27</v>
      </c>
    </row>
    <row r="67" spans="1:4" x14ac:dyDescent="0.3">
      <c r="A67" s="75">
        <v>42</v>
      </c>
      <c r="B67" s="75">
        <v>43</v>
      </c>
      <c r="C67" s="75">
        <v>31</v>
      </c>
      <c r="D67" s="75">
        <v>25</v>
      </c>
    </row>
    <row r="68" spans="1:4" x14ac:dyDescent="0.3">
      <c r="A68" s="75">
        <v>37</v>
      </c>
      <c r="B68" s="75">
        <v>40</v>
      </c>
      <c r="C68" s="75">
        <v>31</v>
      </c>
      <c r="D68" s="75">
        <v>25</v>
      </c>
    </row>
    <row r="69" spans="1:4" x14ac:dyDescent="0.3">
      <c r="A69" s="75">
        <v>33</v>
      </c>
      <c r="B69" s="75">
        <v>29</v>
      </c>
      <c r="C69" s="75">
        <v>27</v>
      </c>
      <c r="D69" s="75">
        <v>36</v>
      </c>
    </row>
    <row r="70" spans="1:4" x14ac:dyDescent="0.3">
      <c r="A70" s="75">
        <v>32</v>
      </c>
      <c r="B70" s="75">
        <v>30</v>
      </c>
      <c r="C70" s="75">
        <v>34</v>
      </c>
      <c r="D70" s="75">
        <v>28</v>
      </c>
    </row>
    <row r="71" spans="1:4" x14ac:dyDescent="0.3">
      <c r="A71" s="75">
        <v>63</v>
      </c>
      <c r="B71" s="75">
        <v>45</v>
      </c>
      <c r="C71" s="75">
        <v>74</v>
      </c>
      <c r="D71" s="75">
        <v>63</v>
      </c>
    </row>
    <row r="72" spans="1:4" x14ac:dyDescent="0.3">
      <c r="A72" s="75">
        <v>54</v>
      </c>
      <c r="B72" s="75">
        <v>46</v>
      </c>
      <c r="C72" s="75">
        <v>60</v>
      </c>
      <c r="D72" s="75">
        <v>52</v>
      </c>
    </row>
    <row r="73" spans="1:4" x14ac:dyDescent="0.3">
      <c r="A73" s="75">
        <v>47</v>
      </c>
      <c r="B73" s="75">
        <v>51</v>
      </c>
      <c r="C73" s="75">
        <v>52</v>
      </c>
      <c r="D73" s="75">
        <v>45</v>
      </c>
    </row>
    <row r="74" spans="1:4" x14ac:dyDescent="0.3">
      <c r="A74" s="75">
        <v>91</v>
      </c>
      <c r="B74" s="75">
        <v>79</v>
      </c>
      <c r="C74" s="75">
        <v>100</v>
      </c>
      <c r="D74" s="75">
        <v>75</v>
      </c>
    </row>
    <row r="75" spans="1:4" x14ac:dyDescent="0.3">
      <c r="A75" s="75">
        <v>56</v>
      </c>
      <c r="B75" s="75">
        <v>68</v>
      </c>
      <c r="C75" s="75">
        <v>47</v>
      </c>
      <c r="D75" s="75">
        <v>50</v>
      </c>
    </row>
    <row r="76" spans="1:4" x14ac:dyDescent="0.3">
      <c r="A76" s="75">
        <v>79</v>
      </c>
      <c r="B76" s="75">
        <v>65</v>
      </c>
      <c r="C76" s="75">
        <v>70</v>
      </c>
      <c r="D76" s="75">
        <v>61</v>
      </c>
    </row>
    <row r="77" spans="1:4" x14ac:dyDescent="0.3">
      <c r="A77" s="75">
        <v>81</v>
      </c>
      <c r="B77" s="75">
        <v>80</v>
      </c>
      <c r="C77" s="75">
        <v>68</v>
      </c>
      <c r="D77" s="75">
        <v>58</v>
      </c>
    </row>
    <row r="78" spans="1:4" x14ac:dyDescent="0.3">
      <c r="A78" s="75">
        <v>78</v>
      </c>
      <c r="B78" s="75">
        <v>55</v>
      </c>
      <c r="C78" s="75">
        <v>67</v>
      </c>
      <c r="D78" s="75">
        <v>60</v>
      </c>
    </row>
    <row r="79" spans="1:4" x14ac:dyDescent="0.3">
      <c r="A79" s="75">
        <v>46</v>
      </c>
      <c r="B79" s="75">
        <v>38</v>
      </c>
      <c r="C79" s="75">
        <v>37</v>
      </c>
      <c r="D79" s="75">
        <v>38</v>
      </c>
    </row>
    <row r="80" spans="1:4" x14ac:dyDescent="0.3">
      <c r="A80" s="75">
        <v>39</v>
      </c>
      <c r="B80" s="75">
        <v>35</v>
      </c>
      <c r="C80" s="75">
        <v>34</v>
      </c>
      <c r="D80" s="75">
        <v>37</v>
      </c>
    </row>
    <row r="81" spans="1:11" x14ac:dyDescent="0.3">
      <c r="A81" s="75">
        <v>32</v>
      </c>
      <c r="B81" s="75">
        <v>30</v>
      </c>
      <c r="C81" s="75">
        <v>30</v>
      </c>
      <c r="D81" s="75">
        <v>32</v>
      </c>
    </row>
    <row r="82" spans="1:11" x14ac:dyDescent="0.3">
      <c r="A82" s="75">
        <v>60</v>
      </c>
      <c r="B82" s="75">
        <v>50</v>
      </c>
      <c r="C82" s="75">
        <v>67</v>
      </c>
      <c r="D82" s="75">
        <v>54</v>
      </c>
    </row>
    <row r="83" spans="1:11" x14ac:dyDescent="0.3">
      <c r="A83" s="75">
        <v>35</v>
      </c>
      <c r="B83" s="75">
        <v>37</v>
      </c>
      <c r="C83" s="75">
        <v>48</v>
      </c>
      <c r="D83" s="75">
        <v>39</v>
      </c>
    </row>
    <row r="84" spans="1:11" x14ac:dyDescent="0.3">
      <c r="A84" s="75">
        <v>39</v>
      </c>
      <c r="B84" s="75">
        <v>36</v>
      </c>
      <c r="C84" s="75">
        <v>39</v>
      </c>
      <c r="D84" s="75">
        <v>31</v>
      </c>
    </row>
    <row r="85" spans="1:11" x14ac:dyDescent="0.3">
      <c r="A85" s="75">
        <v>50</v>
      </c>
      <c r="B85" s="75">
        <v>34</v>
      </c>
      <c r="C85" s="75">
        <v>37</v>
      </c>
      <c r="D85" s="75">
        <v>40</v>
      </c>
    </row>
    <row r="86" spans="1:11" x14ac:dyDescent="0.3">
      <c r="A86" s="75">
        <v>43</v>
      </c>
      <c r="B86" s="75">
        <v>37</v>
      </c>
      <c r="C86" s="75">
        <v>39</v>
      </c>
      <c r="D86" s="75">
        <v>50</v>
      </c>
    </row>
    <row r="87" spans="1:11" x14ac:dyDescent="0.3">
      <c r="A87" s="75">
        <v>48</v>
      </c>
      <c r="B87" s="75">
        <v>54</v>
      </c>
      <c r="C87" s="75">
        <v>57</v>
      </c>
      <c r="D87" s="75">
        <v>43</v>
      </c>
    </row>
    <row r="89" spans="1:11" x14ac:dyDescent="0.3">
      <c r="A89" s="8">
        <v>63.534391534391531</v>
      </c>
      <c r="B89" s="8">
        <v>28.396825396825395</v>
      </c>
    </row>
    <row r="90" spans="1:11" x14ac:dyDescent="0.3">
      <c r="A90" s="8">
        <v>28.396825396825395</v>
      </c>
      <c r="B90" s="8">
        <v>102.29100529100529</v>
      </c>
    </row>
    <row r="92" spans="1:11" x14ac:dyDescent="0.3">
      <c r="A92" s="75" t="s">
        <v>394</v>
      </c>
      <c r="B92" s="75" t="s">
        <v>395</v>
      </c>
      <c r="C92" s="75" t="s">
        <v>396</v>
      </c>
      <c r="D92" s="75" t="s">
        <v>397</v>
      </c>
      <c r="E92" s="75" t="s">
        <v>398</v>
      </c>
      <c r="F92" s="75" t="s">
        <v>399</v>
      </c>
      <c r="G92" s="75" t="s">
        <v>400</v>
      </c>
      <c r="H92" s="75" t="s">
        <v>401</v>
      </c>
      <c r="I92" s="75" t="s">
        <v>402</v>
      </c>
      <c r="J92" s="75" t="s">
        <v>403</v>
      </c>
      <c r="K92" s="75" t="s">
        <v>404</v>
      </c>
    </row>
    <row r="93" spans="1:11" x14ac:dyDescent="0.3">
      <c r="A93" s="75" t="s">
        <v>405</v>
      </c>
      <c r="B93" s="75">
        <v>11.25</v>
      </c>
      <c r="C93" s="75">
        <v>7.43</v>
      </c>
      <c r="D93" s="75">
        <v>15.48</v>
      </c>
      <c r="E93" s="75">
        <v>2.27</v>
      </c>
      <c r="F93" s="75">
        <v>48.9</v>
      </c>
      <c r="G93" s="75">
        <v>15.13</v>
      </c>
      <c r="H93" s="75">
        <v>49.28</v>
      </c>
      <c r="I93" s="75">
        <v>4.7</v>
      </c>
      <c r="J93" s="75">
        <v>61.32</v>
      </c>
      <c r="K93" s="75">
        <v>268.95</v>
      </c>
    </row>
    <row r="94" spans="1:11" x14ac:dyDescent="0.3">
      <c r="A94" s="75" t="s">
        <v>406</v>
      </c>
      <c r="B94" s="75">
        <v>10.87</v>
      </c>
      <c r="C94" s="75">
        <v>7.45</v>
      </c>
      <c r="D94" s="75">
        <v>14.97</v>
      </c>
      <c r="E94" s="75">
        <v>1.97</v>
      </c>
      <c r="F94" s="75">
        <v>47.71</v>
      </c>
      <c r="G94" s="75">
        <v>14.46</v>
      </c>
      <c r="H94" s="75">
        <v>44.36</v>
      </c>
      <c r="I94" s="75">
        <v>5.0999999999999996</v>
      </c>
      <c r="J94" s="75">
        <v>61.76</v>
      </c>
      <c r="K94" s="75">
        <v>273.02</v>
      </c>
    </row>
    <row r="95" spans="1:11" x14ac:dyDescent="0.3">
      <c r="A95" s="75" t="s">
        <v>407</v>
      </c>
      <c r="B95" s="75">
        <v>11.18</v>
      </c>
      <c r="C95" s="75">
        <v>7.44</v>
      </c>
      <c r="D95" s="75">
        <v>14.2</v>
      </c>
      <c r="E95" s="75">
        <v>1.97</v>
      </c>
      <c r="F95" s="75">
        <v>48.29</v>
      </c>
      <c r="G95" s="75">
        <v>14.81</v>
      </c>
      <c r="H95" s="75">
        <v>43.66</v>
      </c>
      <c r="I95" s="75">
        <v>5.2</v>
      </c>
      <c r="J95" s="75">
        <v>64.16</v>
      </c>
      <c r="K95" s="75">
        <v>263.2</v>
      </c>
    </row>
    <row r="96" spans="1:11" x14ac:dyDescent="0.3">
      <c r="A96" s="75" t="s">
        <v>408</v>
      </c>
      <c r="B96" s="75">
        <v>10.62</v>
      </c>
      <c r="C96" s="75">
        <v>7.38</v>
      </c>
      <c r="D96" s="75">
        <v>15.02</v>
      </c>
      <c r="E96" s="75">
        <v>2.0299999999999998</v>
      </c>
      <c r="F96" s="75">
        <v>49.06</v>
      </c>
      <c r="G96" s="75">
        <v>14.72</v>
      </c>
      <c r="H96" s="75">
        <v>44.8</v>
      </c>
      <c r="I96" s="75">
        <v>4.9000000000000004</v>
      </c>
      <c r="J96" s="75">
        <v>64.040000000000006</v>
      </c>
      <c r="K96" s="75">
        <v>285.11</v>
      </c>
    </row>
    <row r="97" spans="1:11" x14ac:dyDescent="0.3">
      <c r="A97" s="75" t="s">
        <v>409</v>
      </c>
      <c r="B97" s="75">
        <v>11.02</v>
      </c>
      <c r="C97" s="75">
        <v>7.43</v>
      </c>
      <c r="D97" s="75">
        <v>12.92</v>
      </c>
      <c r="E97" s="75">
        <v>1.97</v>
      </c>
      <c r="F97" s="75">
        <v>47.44</v>
      </c>
      <c r="G97" s="75">
        <v>14.4</v>
      </c>
      <c r="H97" s="75">
        <v>41.2</v>
      </c>
      <c r="I97" s="75">
        <v>5.2</v>
      </c>
      <c r="J97" s="75">
        <v>57.46</v>
      </c>
      <c r="K97" s="75">
        <v>256.64</v>
      </c>
    </row>
    <row r="98" spans="1:11" x14ac:dyDescent="0.3">
      <c r="A98" s="75" t="s">
        <v>410</v>
      </c>
      <c r="B98" s="75">
        <v>10.83</v>
      </c>
      <c r="C98" s="75">
        <v>7.72</v>
      </c>
      <c r="D98" s="75">
        <v>13.58</v>
      </c>
      <c r="E98" s="75">
        <v>2.12</v>
      </c>
      <c r="F98" s="75">
        <v>48.34</v>
      </c>
      <c r="G98" s="75">
        <v>14.18</v>
      </c>
      <c r="H98" s="75">
        <v>43.06</v>
      </c>
      <c r="I98" s="75">
        <v>4.9000000000000004</v>
      </c>
      <c r="J98" s="75">
        <v>52.18</v>
      </c>
      <c r="K98" s="75">
        <v>274.07</v>
      </c>
    </row>
    <row r="99" spans="1:11" x14ac:dyDescent="0.3">
      <c r="A99" s="75" t="s">
        <v>411</v>
      </c>
      <c r="B99" s="75">
        <v>11.18</v>
      </c>
      <c r="C99" s="75">
        <v>7.05</v>
      </c>
      <c r="D99" s="75">
        <v>14.12</v>
      </c>
      <c r="E99" s="75">
        <v>2.06</v>
      </c>
      <c r="F99" s="75">
        <v>49.34</v>
      </c>
      <c r="G99" s="75">
        <v>14.39</v>
      </c>
      <c r="H99" s="75">
        <v>41.68</v>
      </c>
      <c r="I99" s="75">
        <v>5.7</v>
      </c>
      <c r="J99" s="75">
        <v>61.6</v>
      </c>
      <c r="K99" s="75">
        <v>291.2</v>
      </c>
    </row>
    <row r="100" spans="1:11" x14ac:dyDescent="0.3">
      <c r="A100" s="75" t="s">
        <v>412</v>
      </c>
      <c r="B100" s="75">
        <v>11.05</v>
      </c>
      <c r="C100" s="75">
        <v>6.95</v>
      </c>
      <c r="D100" s="75">
        <v>15.34</v>
      </c>
      <c r="E100" s="75">
        <v>2</v>
      </c>
      <c r="F100" s="75">
        <v>48.21</v>
      </c>
      <c r="G100" s="75">
        <v>14.36</v>
      </c>
      <c r="H100" s="75">
        <v>41.32</v>
      </c>
      <c r="I100" s="75">
        <v>4.8</v>
      </c>
      <c r="J100" s="75">
        <v>63</v>
      </c>
      <c r="K100" s="75">
        <v>265.86</v>
      </c>
    </row>
    <row r="101" spans="1:11" x14ac:dyDescent="0.3">
      <c r="A101" s="75" t="s">
        <v>413</v>
      </c>
      <c r="B101" s="75">
        <v>11.15</v>
      </c>
      <c r="C101" s="75">
        <v>7.12</v>
      </c>
      <c r="D101" s="75">
        <v>14.52</v>
      </c>
      <c r="E101" s="75">
        <v>2.0299999999999998</v>
      </c>
      <c r="F101" s="75">
        <v>49.15</v>
      </c>
      <c r="G101" s="75">
        <v>14.66</v>
      </c>
      <c r="H101" s="75">
        <v>42.36</v>
      </c>
      <c r="I101" s="75">
        <v>4.9000000000000004</v>
      </c>
      <c r="J101" s="75">
        <v>66.459999999999994</v>
      </c>
      <c r="K101" s="75">
        <v>269.62</v>
      </c>
    </row>
    <row r="102" spans="1:11" x14ac:dyDescent="0.3">
      <c r="A102" s="75" t="s">
        <v>414</v>
      </c>
      <c r="B102" s="75">
        <v>11.23</v>
      </c>
      <c r="C102" s="75">
        <v>7.28</v>
      </c>
      <c r="D102" s="75">
        <v>15.25</v>
      </c>
      <c r="E102" s="75">
        <v>1.97</v>
      </c>
      <c r="F102" s="75">
        <v>48.6</v>
      </c>
      <c r="G102" s="75">
        <v>14.76</v>
      </c>
      <c r="H102" s="75">
        <v>48.02</v>
      </c>
      <c r="I102" s="75">
        <v>5.2</v>
      </c>
      <c r="J102" s="75">
        <v>59.48</v>
      </c>
      <c r="K102" s="75">
        <v>292.24</v>
      </c>
    </row>
    <row r="103" spans="1:11" x14ac:dyDescent="0.3">
      <c r="A103" s="75" t="s">
        <v>415</v>
      </c>
      <c r="B103" s="75">
        <v>10.94</v>
      </c>
      <c r="C103" s="75">
        <v>7.45</v>
      </c>
      <c r="D103" s="75">
        <v>15.34</v>
      </c>
      <c r="E103" s="75">
        <v>1.97</v>
      </c>
      <c r="F103" s="75">
        <v>49.94</v>
      </c>
      <c r="G103" s="75">
        <v>14.25</v>
      </c>
      <c r="H103" s="75">
        <v>41.86</v>
      </c>
      <c r="I103" s="75">
        <v>4.8</v>
      </c>
      <c r="J103" s="75">
        <v>66.64</v>
      </c>
      <c r="K103" s="75">
        <v>295.89</v>
      </c>
    </row>
    <row r="104" spans="1:11" x14ac:dyDescent="0.3">
      <c r="A104" s="75" t="s">
        <v>416</v>
      </c>
      <c r="B104" s="75">
        <v>11.18</v>
      </c>
      <c r="C104" s="75">
        <v>7.34</v>
      </c>
      <c r="D104" s="75">
        <v>14.48</v>
      </c>
      <c r="E104" s="75">
        <v>1.94</v>
      </c>
      <c r="F104" s="75">
        <v>49.02</v>
      </c>
      <c r="G104" s="75">
        <v>15.11</v>
      </c>
      <c r="H104" s="75">
        <v>42.76</v>
      </c>
      <c r="I104" s="75">
        <v>4.7</v>
      </c>
      <c r="J104" s="75">
        <v>65.84</v>
      </c>
      <c r="K104" s="75">
        <v>256.74</v>
      </c>
    </row>
    <row r="105" spans="1:11" x14ac:dyDescent="0.3">
      <c r="A105" s="75" t="s">
        <v>417</v>
      </c>
      <c r="B105" s="75">
        <v>11.02</v>
      </c>
      <c r="C105" s="75">
        <v>7.29</v>
      </c>
      <c r="D105" s="75">
        <v>12.92</v>
      </c>
      <c r="E105" s="75">
        <v>2.06</v>
      </c>
      <c r="F105" s="75">
        <v>48.23</v>
      </c>
      <c r="G105" s="75">
        <v>14.94</v>
      </c>
      <c r="H105" s="75">
        <v>39.54</v>
      </c>
      <c r="I105" s="75">
        <v>5</v>
      </c>
      <c r="J105" s="75">
        <v>56.8</v>
      </c>
      <c r="K105" s="75">
        <v>257.85000000000002</v>
      </c>
    </row>
    <row r="106" spans="1:11" x14ac:dyDescent="0.3">
      <c r="A106" s="75" t="s">
        <v>418</v>
      </c>
      <c r="B106" s="75">
        <v>10.99</v>
      </c>
      <c r="C106" s="75">
        <v>7.37</v>
      </c>
      <c r="D106" s="75">
        <v>13.61</v>
      </c>
      <c r="E106" s="75">
        <v>1.97</v>
      </c>
      <c r="F106" s="75">
        <v>47.83</v>
      </c>
      <c r="G106" s="75">
        <v>14.7</v>
      </c>
      <c r="H106" s="75">
        <v>43.88</v>
      </c>
      <c r="I106" s="75">
        <v>4.3</v>
      </c>
      <c r="J106" s="75">
        <v>66.540000000000006</v>
      </c>
      <c r="K106" s="75">
        <v>268.97000000000003</v>
      </c>
    </row>
    <row r="107" spans="1:11" x14ac:dyDescent="0.3">
      <c r="A107" s="75" t="s">
        <v>419</v>
      </c>
      <c r="B107" s="75">
        <v>11.03</v>
      </c>
      <c r="C107" s="75">
        <v>7.45</v>
      </c>
      <c r="D107" s="75">
        <v>14.2</v>
      </c>
      <c r="E107" s="75">
        <v>1.97</v>
      </c>
      <c r="F107" s="75">
        <v>48.94</v>
      </c>
      <c r="G107" s="75">
        <v>15.44</v>
      </c>
      <c r="H107" s="75">
        <v>41.66</v>
      </c>
      <c r="I107" s="75">
        <v>4.7</v>
      </c>
      <c r="J107" s="75">
        <v>64</v>
      </c>
      <c r="K107" s="75">
        <v>267.48</v>
      </c>
    </row>
    <row r="108" spans="1:11" x14ac:dyDescent="0.3">
      <c r="A108" s="75" t="s">
        <v>420</v>
      </c>
      <c r="B108" s="75">
        <v>11.09</v>
      </c>
      <c r="C108" s="75">
        <v>7.08</v>
      </c>
      <c r="D108" s="75">
        <v>14.51</v>
      </c>
      <c r="E108" s="75">
        <v>2.0299999999999998</v>
      </c>
      <c r="F108" s="75">
        <v>49.89</v>
      </c>
      <c r="G108" s="75">
        <v>14.78</v>
      </c>
      <c r="H108" s="75">
        <v>43.2</v>
      </c>
      <c r="I108" s="75">
        <v>4.9000000000000004</v>
      </c>
      <c r="J108" s="75">
        <v>57.18</v>
      </c>
      <c r="K108" s="75">
        <v>268.54000000000002</v>
      </c>
    </row>
    <row r="109" spans="1:11" x14ac:dyDescent="0.3">
      <c r="A109" s="75" t="s">
        <v>421</v>
      </c>
      <c r="B109" s="75">
        <v>11.46</v>
      </c>
      <c r="C109" s="75">
        <v>6.75</v>
      </c>
      <c r="D109" s="75">
        <v>16.07</v>
      </c>
      <c r="E109" s="75">
        <v>2</v>
      </c>
      <c r="F109" s="75">
        <v>51.28</v>
      </c>
      <c r="G109" s="75">
        <v>16.059999999999999</v>
      </c>
      <c r="H109" s="75">
        <v>50.66</v>
      </c>
      <c r="I109" s="75">
        <v>4.8</v>
      </c>
      <c r="J109" s="75">
        <v>72.599999999999994</v>
      </c>
      <c r="K109" s="75">
        <v>302.42</v>
      </c>
    </row>
    <row r="110" spans="1:11" x14ac:dyDescent="0.3">
      <c r="A110" s="75" t="s">
        <v>422</v>
      </c>
      <c r="B110" s="75">
        <v>11.57</v>
      </c>
      <c r="C110" s="75">
        <v>7</v>
      </c>
      <c r="D110" s="75">
        <v>16.600000000000001</v>
      </c>
      <c r="E110" s="75">
        <v>1.94</v>
      </c>
      <c r="F110" s="75">
        <v>49.84</v>
      </c>
      <c r="G110" s="75">
        <v>15</v>
      </c>
      <c r="H110" s="75">
        <v>46.66</v>
      </c>
      <c r="I110" s="75">
        <v>4.9000000000000004</v>
      </c>
      <c r="J110" s="75">
        <v>60.2</v>
      </c>
      <c r="K110" s="75">
        <v>286.04000000000002</v>
      </c>
    </row>
    <row r="111" spans="1:11" x14ac:dyDescent="0.3">
      <c r="A111" s="75" t="s">
        <v>423</v>
      </c>
      <c r="B111" s="75">
        <v>11.07</v>
      </c>
      <c r="C111" s="75">
        <v>7.04</v>
      </c>
      <c r="D111" s="75">
        <v>13.41</v>
      </c>
      <c r="E111" s="75">
        <v>1.94</v>
      </c>
      <c r="F111" s="75">
        <v>47.97</v>
      </c>
      <c r="G111" s="75">
        <v>14.96</v>
      </c>
      <c r="H111" s="75">
        <v>40.380000000000003</v>
      </c>
      <c r="I111" s="75">
        <v>4.5</v>
      </c>
      <c r="J111" s="75">
        <v>51.5</v>
      </c>
      <c r="K111" s="75">
        <v>262.41000000000003</v>
      </c>
    </row>
    <row r="112" spans="1:11" x14ac:dyDescent="0.3">
      <c r="A112" s="75" t="s">
        <v>424</v>
      </c>
      <c r="B112" s="75">
        <v>10.89</v>
      </c>
      <c r="C112" s="75">
        <v>7.07</v>
      </c>
      <c r="D112" s="75">
        <v>15.84</v>
      </c>
      <c r="E112" s="75">
        <v>1.79</v>
      </c>
      <c r="F112" s="75">
        <v>49.68</v>
      </c>
      <c r="G112" s="75">
        <v>15.38</v>
      </c>
      <c r="H112" s="75">
        <v>45.32</v>
      </c>
      <c r="I112" s="75">
        <v>4.9000000000000004</v>
      </c>
      <c r="J112" s="75">
        <v>60.48</v>
      </c>
      <c r="K112" s="75">
        <v>277.83999999999997</v>
      </c>
    </row>
    <row r="113" spans="1:11" x14ac:dyDescent="0.3">
      <c r="A113" s="75" t="s">
        <v>425</v>
      </c>
      <c r="B113" s="75">
        <v>11.52</v>
      </c>
      <c r="C113" s="75">
        <v>7.36</v>
      </c>
      <c r="D113" s="75">
        <v>13.93</v>
      </c>
      <c r="E113" s="75">
        <v>1.94</v>
      </c>
      <c r="F113" s="75">
        <v>49.99</v>
      </c>
      <c r="G113" s="75">
        <v>15.64</v>
      </c>
      <c r="H113" s="75">
        <v>38.82</v>
      </c>
      <c r="I113" s="75">
        <v>4.5999999999999996</v>
      </c>
      <c r="J113" s="75">
        <v>67.040000000000006</v>
      </c>
      <c r="K113" s="75">
        <v>266.42</v>
      </c>
    </row>
    <row r="114" spans="1:11" x14ac:dyDescent="0.3">
      <c r="A114" s="75" t="s">
        <v>426</v>
      </c>
      <c r="B114" s="75">
        <v>11.49</v>
      </c>
      <c r="C114" s="75">
        <v>7.02</v>
      </c>
      <c r="D114" s="75">
        <v>13.8</v>
      </c>
      <c r="E114" s="75">
        <v>2.0299999999999998</v>
      </c>
      <c r="F114" s="75">
        <v>50.6</v>
      </c>
      <c r="G114" s="75">
        <v>15.22</v>
      </c>
      <c r="H114" s="75">
        <v>39.08</v>
      </c>
      <c r="I114" s="75">
        <v>4.7</v>
      </c>
      <c r="J114" s="75">
        <v>60.92</v>
      </c>
      <c r="K114" s="75">
        <v>262.93</v>
      </c>
    </row>
    <row r="115" spans="1:11" x14ac:dyDescent="0.3">
      <c r="A115" s="75" t="s">
        <v>427</v>
      </c>
      <c r="B115" s="75">
        <v>11.38</v>
      </c>
      <c r="C115" s="75">
        <v>7.08</v>
      </c>
      <c r="D115" s="75">
        <v>14.31</v>
      </c>
      <c r="E115" s="75">
        <v>2</v>
      </c>
      <c r="F115" s="75">
        <v>50.24</v>
      </c>
      <c r="G115" s="75">
        <v>14.97</v>
      </c>
      <c r="H115" s="75">
        <v>46.34</v>
      </c>
      <c r="I115" s="75">
        <v>4.4000000000000004</v>
      </c>
      <c r="J115" s="75">
        <v>55.68</v>
      </c>
      <c r="K115" s="75">
        <v>272.68</v>
      </c>
    </row>
    <row r="116" spans="1:11" x14ac:dyDescent="0.3">
      <c r="A116" s="75" t="s">
        <v>428</v>
      </c>
      <c r="B116" s="75">
        <v>11.3</v>
      </c>
      <c r="C116" s="75">
        <v>6.97</v>
      </c>
      <c r="D116" s="75">
        <v>13.23</v>
      </c>
      <c r="E116" s="75">
        <v>2.15</v>
      </c>
      <c r="F116" s="75">
        <v>49.98</v>
      </c>
      <c r="G116" s="75">
        <v>15.38</v>
      </c>
      <c r="H116" s="75">
        <v>38.72</v>
      </c>
      <c r="I116" s="75">
        <v>4.5999999999999996</v>
      </c>
      <c r="J116" s="75">
        <v>54.34</v>
      </c>
      <c r="K116" s="75">
        <v>277.83999999999997</v>
      </c>
    </row>
    <row r="117" spans="1:11" x14ac:dyDescent="0.3">
      <c r="A117" s="75" t="s">
        <v>429</v>
      </c>
      <c r="B117" s="75">
        <v>11</v>
      </c>
      <c r="C117" s="75">
        <v>7.23</v>
      </c>
      <c r="D117" s="75">
        <v>13.15</v>
      </c>
      <c r="E117" s="75">
        <v>2.0299999999999998</v>
      </c>
      <c r="F117" s="75">
        <v>49.73</v>
      </c>
      <c r="G117" s="75">
        <v>14.96</v>
      </c>
      <c r="H117" s="75">
        <v>38.06</v>
      </c>
      <c r="I117" s="75">
        <v>4.5</v>
      </c>
      <c r="J117" s="75">
        <v>52.82</v>
      </c>
      <c r="K117" s="75">
        <v>285.57</v>
      </c>
    </row>
    <row r="118" spans="1:11" x14ac:dyDescent="0.3">
      <c r="A118" s="75" t="s">
        <v>430</v>
      </c>
      <c r="B118" s="75">
        <v>11.33</v>
      </c>
      <c r="C118" s="75">
        <v>6.83</v>
      </c>
      <c r="D118" s="75">
        <v>11.63</v>
      </c>
      <c r="E118" s="75">
        <v>2.06</v>
      </c>
      <c r="F118" s="75">
        <v>48.37</v>
      </c>
      <c r="G118" s="75">
        <v>15.39</v>
      </c>
      <c r="H118" s="75">
        <v>37.520000000000003</v>
      </c>
      <c r="I118" s="75">
        <v>4.5999999999999996</v>
      </c>
      <c r="J118" s="75">
        <v>55.42</v>
      </c>
      <c r="K118" s="75">
        <v>270.07</v>
      </c>
    </row>
    <row r="119" spans="1:11" x14ac:dyDescent="0.3">
      <c r="A119" s="75" t="s">
        <v>431</v>
      </c>
      <c r="B119" s="75">
        <v>11.1</v>
      </c>
      <c r="C119" s="75">
        <v>6.98</v>
      </c>
      <c r="D119" s="75">
        <v>12.69</v>
      </c>
      <c r="E119" s="75">
        <v>1.82</v>
      </c>
      <c r="F119" s="75">
        <v>48.63</v>
      </c>
      <c r="G119" s="75">
        <v>15.13</v>
      </c>
      <c r="H119" s="75">
        <v>38.04</v>
      </c>
      <c r="I119" s="75">
        <v>4.7</v>
      </c>
      <c r="J119" s="75">
        <v>49.52</v>
      </c>
      <c r="K119" s="75">
        <v>261.89999999999998</v>
      </c>
    </row>
    <row r="120" spans="1:11" x14ac:dyDescent="0.3">
      <c r="A120" s="75" t="s">
        <v>432</v>
      </c>
      <c r="B120" s="75">
        <v>11.51</v>
      </c>
      <c r="C120" s="75">
        <v>7.01</v>
      </c>
      <c r="D120" s="75">
        <v>14.17</v>
      </c>
      <c r="E120" s="75">
        <v>1.94</v>
      </c>
      <c r="F120" s="75">
        <v>51.16</v>
      </c>
      <c r="G120" s="75">
        <v>15.18</v>
      </c>
      <c r="H120" s="75">
        <v>45.84</v>
      </c>
      <c r="I120" s="75">
        <v>4.5999999999999996</v>
      </c>
      <c r="J120" s="75">
        <v>56.28</v>
      </c>
      <c r="K120" s="75">
        <v>303.17</v>
      </c>
    </row>
    <row r="121" spans="1:11" x14ac:dyDescent="0.3">
      <c r="A121" s="75" t="s">
        <v>433</v>
      </c>
      <c r="B121" s="75">
        <v>11.26</v>
      </c>
      <c r="C121" s="75">
        <v>6.9</v>
      </c>
      <c r="D121" s="75">
        <v>12.41</v>
      </c>
      <c r="E121" s="75">
        <v>1.88</v>
      </c>
      <c r="F121" s="75">
        <v>48.24</v>
      </c>
      <c r="G121" s="75">
        <v>15.61</v>
      </c>
      <c r="H121" s="75">
        <v>38.020000000000003</v>
      </c>
      <c r="I121" s="75">
        <v>4.4000000000000004</v>
      </c>
      <c r="J121" s="75">
        <v>52.68</v>
      </c>
      <c r="K121" s="75">
        <v>272.06</v>
      </c>
    </row>
    <row r="122" spans="1:11" x14ac:dyDescent="0.3">
      <c r="A122" s="75" t="s">
        <v>434</v>
      </c>
      <c r="B122" s="75">
        <v>11.5</v>
      </c>
      <c r="C122" s="75">
        <v>7.09</v>
      </c>
      <c r="D122" s="75">
        <v>12.94</v>
      </c>
      <c r="E122" s="75">
        <v>1.82</v>
      </c>
      <c r="F122" s="75">
        <v>29.47</v>
      </c>
      <c r="G122" s="75">
        <v>15.56</v>
      </c>
      <c r="H122" s="75">
        <v>42.32</v>
      </c>
      <c r="I122" s="75">
        <v>4.5</v>
      </c>
      <c r="J122" s="75">
        <v>53.5</v>
      </c>
      <c r="K122" s="75">
        <v>293.85000000000002</v>
      </c>
    </row>
    <row r="123" spans="1:11" x14ac:dyDescent="0.3">
      <c r="A123" s="75" t="s">
        <v>435</v>
      </c>
      <c r="B123" s="75">
        <v>11.43</v>
      </c>
      <c r="C123" s="75">
        <v>6.22</v>
      </c>
      <c r="D123" s="75">
        <v>13.98</v>
      </c>
      <c r="E123" s="75">
        <v>1.91</v>
      </c>
      <c r="F123" s="75">
        <v>51.25</v>
      </c>
      <c r="G123" s="75">
        <v>15.88</v>
      </c>
      <c r="H123" s="75">
        <v>46.18</v>
      </c>
      <c r="I123" s="75">
        <v>4.5999999999999996</v>
      </c>
      <c r="J123" s="75">
        <v>57.84</v>
      </c>
      <c r="K123" s="75">
        <v>294.99</v>
      </c>
    </row>
    <row r="124" spans="1:11" x14ac:dyDescent="0.3">
      <c r="A124" s="75" t="s">
        <v>436</v>
      </c>
      <c r="B124" s="75">
        <v>11.47</v>
      </c>
      <c r="C124" s="75">
        <v>6.43</v>
      </c>
      <c r="D124" s="75">
        <v>12.33</v>
      </c>
      <c r="E124" s="75">
        <v>1.94</v>
      </c>
      <c r="F124" s="75">
        <v>50.3</v>
      </c>
      <c r="G124" s="75">
        <v>15</v>
      </c>
      <c r="H124" s="75">
        <v>38.72</v>
      </c>
      <c r="I124" s="75">
        <v>4</v>
      </c>
      <c r="J124" s="75">
        <v>57.26</v>
      </c>
      <c r="K124" s="75">
        <v>293.72000000000003</v>
      </c>
    </row>
    <row r="125" spans="1:11" x14ac:dyDescent="0.3">
      <c r="A125" s="75" t="s">
        <v>437</v>
      </c>
      <c r="B125" s="75">
        <v>11.57</v>
      </c>
      <c r="C125" s="75">
        <v>7.19</v>
      </c>
      <c r="D125" s="75">
        <v>10.27</v>
      </c>
      <c r="E125" s="75">
        <v>1.91</v>
      </c>
      <c r="F125" s="75">
        <v>50.71</v>
      </c>
      <c r="G125" s="75">
        <v>16.2</v>
      </c>
      <c r="H125" s="75">
        <v>34.36</v>
      </c>
      <c r="I125" s="75">
        <v>4.0999999999999996</v>
      </c>
      <c r="J125" s="75">
        <v>54.94</v>
      </c>
      <c r="K125" s="75">
        <v>269.98</v>
      </c>
    </row>
    <row r="126" spans="1:11" x14ac:dyDescent="0.3">
      <c r="A126" s="75" t="s">
        <v>438</v>
      </c>
      <c r="B126" s="75">
        <v>12.12</v>
      </c>
      <c r="C126" s="75">
        <v>5.83</v>
      </c>
      <c r="D126" s="75">
        <v>9.7100000000000009</v>
      </c>
      <c r="E126" s="75">
        <v>1.7</v>
      </c>
      <c r="F126" s="75">
        <v>52.32</v>
      </c>
      <c r="G126" s="75">
        <v>17.05</v>
      </c>
      <c r="H126" s="75">
        <v>27.1</v>
      </c>
      <c r="I126" s="75">
        <v>2.6</v>
      </c>
      <c r="J126" s="75">
        <v>39.1</v>
      </c>
      <c r="K126" s="75">
        <v>281.24</v>
      </c>
    </row>
  </sheetData>
  <sortState ref="A228:F263">
    <sortCondition ref="C228:C263"/>
    <sortCondition ref="D228:D263"/>
    <sortCondition ref="E228:E263"/>
    <sortCondition ref="F228:F263"/>
  </sortState>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1266" r:id="rId3" name="Button 2">
              <controlPr defaultSize="0" print="0" autoFill="0" autoPict="0" macro="[0]!clearShtTemp">
                <anchor moveWithCells="1" sizeWithCells="1">
                  <from>
                    <xdr:col>0</xdr:col>
                    <xdr:colOff>167640</xdr:colOff>
                    <xdr:row>0</xdr:row>
                    <xdr:rowOff>53340</xdr:rowOff>
                  </from>
                  <to>
                    <xdr:col>1</xdr:col>
                    <xdr:colOff>15240</xdr:colOff>
                    <xdr:row>1</xdr:row>
                    <xdr:rowOff>76200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ttings">
    <tabColor rgb="FFFF0000"/>
  </sheetPr>
  <dimension ref="A1:T44"/>
  <sheetViews>
    <sheetView workbookViewId="0">
      <selection activeCell="E17" sqref="E17"/>
    </sheetView>
  </sheetViews>
  <sheetFormatPr defaultColWidth="8.77734375" defaultRowHeight="14.4" x14ac:dyDescent="0.3"/>
  <cols>
    <col min="1" max="1" width="22.77734375" bestFit="1" customWidth="1"/>
    <col min="2" max="2" width="31.33203125" customWidth="1"/>
    <col min="3" max="3" width="16.33203125" customWidth="1"/>
    <col min="5" max="5" width="27.44140625" customWidth="1"/>
    <col min="6" max="6" width="31.77734375" customWidth="1"/>
    <col min="8" max="8" width="38.6640625" customWidth="1"/>
    <col min="9" max="9" width="14.44140625" customWidth="1"/>
    <col min="10" max="14" width="9.44140625" customWidth="1"/>
    <col min="16" max="20" width="43.44140625" customWidth="1"/>
  </cols>
  <sheetData>
    <row r="1" spans="1:20" x14ac:dyDescent="0.3">
      <c r="A1" t="s">
        <v>244</v>
      </c>
      <c r="B1" t="s">
        <v>245</v>
      </c>
      <c r="C1" t="s">
        <v>246</v>
      </c>
      <c r="E1" t="s">
        <v>277</v>
      </c>
      <c r="F1" t="s">
        <v>278</v>
      </c>
      <c r="H1" t="s">
        <v>620</v>
      </c>
      <c r="I1" t="s">
        <v>629</v>
      </c>
      <c r="J1" t="s">
        <v>621</v>
      </c>
      <c r="K1" t="s">
        <v>622</v>
      </c>
      <c r="L1" t="s">
        <v>623</v>
      </c>
      <c r="M1" t="s">
        <v>624</v>
      </c>
      <c r="N1" t="s">
        <v>625</v>
      </c>
      <c r="O1" t="s">
        <v>626</v>
      </c>
      <c r="P1" t="s">
        <v>632</v>
      </c>
      <c r="Q1" t="s">
        <v>633</v>
      </c>
      <c r="R1" t="s">
        <v>636</v>
      </c>
      <c r="S1" t="s">
        <v>635</v>
      </c>
      <c r="T1" t="s">
        <v>634</v>
      </c>
    </row>
    <row r="2" spans="1:20" x14ac:dyDescent="0.3">
      <c r="A2" t="s">
        <v>241</v>
      </c>
      <c r="B2" t="s">
        <v>247</v>
      </c>
      <c r="C2" t="s">
        <v>248</v>
      </c>
      <c r="E2" t="s">
        <v>293</v>
      </c>
      <c r="F2" t="s">
        <v>294</v>
      </c>
      <c r="H2" t="s">
        <v>247</v>
      </c>
      <c r="I2" t="s">
        <v>630</v>
      </c>
      <c r="J2">
        <v>2</v>
      </c>
      <c r="K2" t="s">
        <v>618</v>
      </c>
      <c r="L2" t="s">
        <v>619</v>
      </c>
      <c r="P2" t="s">
        <v>638</v>
      </c>
      <c r="Q2" t="s">
        <v>637</v>
      </c>
    </row>
    <row r="3" spans="1:20" x14ac:dyDescent="0.3">
      <c r="A3" t="s">
        <v>242</v>
      </c>
      <c r="B3" t="s">
        <v>251</v>
      </c>
      <c r="C3" t="s">
        <v>248</v>
      </c>
      <c r="E3" t="s">
        <v>593</v>
      </c>
      <c r="F3" t="s">
        <v>594</v>
      </c>
    </row>
    <row r="4" spans="1:20" x14ac:dyDescent="0.3">
      <c r="A4" t="s">
        <v>249</v>
      </c>
      <c r="B4" t="s">
        <v>250</v>
      </c>
      <c r="C4" t="s">
        <v>250</v>
      </c>
      <c r="E4" t="s">
        <v>313</v>
      </c>
      <c r="F4" t="s">
        <v>314</v>
      </c>
    </row>
    <row r="5" spans="1:20" x14ac:dyDescent="0.3">
      <c r="A5" t="s">
        <v>243</v>
      </c>
      <c r="B5" t="s">
        <v>250</v>
      </c>
      <c r="C5" t="s">
        <v>252</v>
      </c>
      <c r="E5" t="s">
        <v>357</v>
      </c>
      <c r="F5" t="s">
        <v>321</v>
      </c>
    </row>
    <row r="6" spans="1:20" x14ac:dyDescent="0.3">
      <c r="A6" t="s">
        <v>253</v>
      </c>
      <c r="B6" t="s">
        <v>251</v>
      </c>
      <c r="C6" t="s">
        <v>250</v>
      </c>
      <c r="E6" t="s">
        <v>327</v>
      </c>
      <c r="F6" t="s">
        <v>328</v>
      </c>
    </row>
    <row r="7" spans="1:20" x14ac:dyDescent="0.3">
      <c r="A7" t="s">
        <v>254</v>
      </c>
      <c r="B7" t="s">
        <v>251</v>
      </c>
      <c r="C7" t="s">
        <v>255</v>
      </c>
      <c r="E7" t="s">
        <v>338</v>
      </c>
      <c r="F7" t="s">
        <v>339</v>
      </c>
    </row>
    <row r="8" spans="1:20" x14ac:dyDescent="0.3">
      <c r="A8" t="s">
        <v>258</v>
      </c>
      <c r="B8" t="s">
        <v>256</v>
      </c>
      <c r="C8" t="s">
        <v>257</v>
      </c>
      <c r="E8" t="s">
        <v>345</v>
      </c>
      <c r="F8" t="s">
        <v>346</v>
      </c>
    </row>
    <row r="9" spans="1:20" x14ac:dyDescent="0.3">
      <c r="A9" t="s">
        <v>259</v>
      </c>
      <c r="B9" t="s">
        <v>257</v>
      </c>
      <c r="C9" t="s">
        <v>257</v>
      </c>
      <c r="E9" t="s">
        <v>560</v>
      </c>
      <c r="F9" t="s">
        <v>351</v>
      </c>
    </row>
    <row r="10" spans="1:20" x14ac:dyDescent="0.3">
      <c r="E10" t="s">
        <v>358</v>
      </c>
      <c r="F10" t="s">
        <v>350</v>
      </c>
    </row>
    <row r="11" spans="1:20" x14ac:dyDescent="0.3">
      <c r="E11" t="s">
        <v>385</v>
      </c>
      <c r="F11" t="s">
        <v>386</v>
      </c>
    </row>
    <row r="12" spans="1:20" x14ac:dyDescent="0.3">
      <c r="E12" t="s">
        <v>603</v>
      </c>
      <c r="F12" t="s">
        <v>604</v>
      </c>
    </row>
    <row r="13" spans="1:20" x14ac:dyDescent="0.3">
      <c r="E13" t="s">
        <v>518</v>
      </c>
      <c r="F13" t="s">
        <v>519</v>
      </c>
    </row>
    <row r="14" spans="1:20" x14ac:dyDescent="0.3">
      <c r="E14" t="s">
        <v>750</v>
      </c>
      <c r="F14" t="s">
        <v>751</v>
      </c>
    </row>
    <row r="15" spans="1:20" x14ac:dyDescent="0.3">
      <c r="E15" t="s">
        <v>586</v>
      </c>
      <c r="F15" t="s">
        <v>587</v>
      </c>
    </row>
    <row r="16" spans="1:20" x14ac:dyDescent="0.3">
      <c r="E16" t="s">
        <v>533</v>
      </c>
      <c r="F16" t="s">
        <v>534</v>
      </c>
    </row>
    <row r="17" spans="5:6" x14ac:dyDescent="0.3">
      <c r="E17" t="s">
        <v>758</v>
      </c>
      <c r="F17" t="s">
        <v>759</v>
      </c>
    </row>
    <row r="18" spans="5:6" x14ac:dyDescent="0.3">
      <c r="E18" t="s">
        <v>355</v>
      </c>
      <c r="F18" t="s">
        <v>356</v>
      </c>
    </row>
    <row r="19" spans="5:6" x14ac:dyDescent="0.3">
      <c r="E19" t="s">
        <v>525</v>
      </c>
      <c r="F19" t="s">
        <v>526</v>
      </c>
    </row>
    <row r="20" spans="5:6" x14ac:dyDescent="0.3">
      <c r="E20" t="s">
        <v>597</v>
      </c>
      <c r="F20" t="s">
        <v>598</v>
      </c>
    </row>
    <row r="21" spans="5:6" x14ac:dyDescent="0.3">
      <c r="E21" t="s">
        <v>695</v>
      </c>
      <c r="F21" t="s">
        <v>696</v>
      </c>
    </row>
    <row r="22" spans="5:6" x14ac:dyDescent="0.3">
      <c r="E22" t="s">
        <v>705</v>
      </c>
      <c r="F22" t="s">
        <v>706</v>
      </c>
    </row>
    <row r="23" spans="5:6" x14ac:dyDescent="0.3">
      <c r="E23" t="s">
        <v>380</v>
      </c>
      <c r="F23" t="s">
        <v>379</v>
      </c>
    </row>
    <row r="24" spans="5:6" x14ac:dyDescent="0.3">
      <c r="E24" t="s">
        <v>558</v>
      </c>
      <c r="F24" t="s">
        <v>559</v>
      </c>
    </row>
    <row r="25" spans="5:6" x14ac:dyDescent="0.3">
      <c r="E25" t="s">
        <v>687</v>
      </c>
      <c r="F25" t="s">
        <v>285</v>
      </c>
    </row>
    <row r="26" spans="5:6" x14ac:dyDescent="0.3">
      <c r="E26" t="s">
        <v>685</v>
      </c>
      <c r="F26" t="s">
        <v>686</v>
      </c>
    </row>
    <row r="27" spans="5:6" x14ac:dyDescent="0.3">
      <c r="E27" t="s">
        <v>747</v>
      </c>
      <c r="F27" t="s">
        <v>501</v>
      </c>
    </row>
    <row r="28" spans="5:6" x14ac:dyDescent="0.3">
      <c r="E28" t="s">
        <v>375</v>
      </c>
      <c r="F28" t="s">
        <v>376</v>
      </c>
    </row>
    <row r="29" spans="5:6" x14ac:dyDescent="0.3">
      <c r="E29" t="s">
        <v>565</v>
      </c>
      <c r="F29" t="s">
        <v>566</v>
      </c>
    </row>
    <row r="30" spans="5:6" x14ac:dyDescent="0.3">
      <c r="E30" t="s">
        <v>439</v>
      </c>
      <c r="F30" t="s">
        <v>440</v>
      </c>
    </row>
    <row r="31" spans="5:6" x14ac:dyDescent="0.3">
      <c r="E31" t="s">
        <v>506</v>
      </c>
      <c r="F31" t="s">
        <v>507</v>
      </c>
    </row>
    <row r="32" spans="5:6" x14ac:dyDescent="0.3">
      <c r="E32" t="s">
        <v>539</v>
      </c>
      <c r="F32" t="s">
        <v>540</v>
      </c>
    </row>
    <row r="33" spans="5:6" x14ac:dyDescent="0.3">
      <c r="E33" t="s">
        <v>570</v>
      </c>
      <c r="F33" t="s">
        <v>571</v>
      </c>
    </row>
    <row r="34" spans="5:6" x14ac:dyDescent="0.3">
      <c r="E34" t="s">
        <v>369</v>
      </c>
      <c r="F34" t="s">
        <v>370</v>
      </c>
    </row>
    <row r="35" spans="5:6" x14ac:dyDescent="0.3">
      <c r="E35" t="s">
        <v>545</v>
      </c>
      <c r="F35" t="s">
        <v>546</v>
      </c>
    </row>
    <row r="36" spans="5:6" x14ac:dyDescent="0.3">
      <c r="E36" t="s">
        <v>305</v>
      </c>
      <c r="F36" t="s">
        <v>306</v>
      </c>
    </row>
    <row r="37" spans="5:6" x14ac:dyDescent="0.3">
      <c r="E37" t="s">
        <v>541</v>
      </c>
      <c r="F37" t="s">
        <v>542</v>
      </c>
    </row>
    <row r="38" spans="5:6" x14ac:dyDescent="0.3">
      <c r="E38" t="s">
        <v>392</v>
      </c>
      <c r="F38" t="s">
        <v>393</v>
      </c>
    </row>
    <row r="39" spans="5:6" x14ac:dyDescent="0.3">
      <c r="E39" t="s">
        <v>579</v>
      </c>
      <c r="F39" t="s">
        <v>580</v>
      </c>
    </row>
    <row r="40" spans="5:6" x14ac:dyDescent="0.3">
      <c r="E40" t="s">
        <v>610</v>
      </c>
      <c r="F40" t="s">
        <v>611</v>
      </c>
    </row>
    <row r="41" spans="5:6" x14ac:dyDescent="0.3">
      <c r="E41" t="s">
        <v>381</v>
      </c>
      <c r="F41" t="s">
        <v>362</v>
      </c>
    </row>
    <row r="42" spans="5:6" x14ac:dyDescent="0.3">
      <c r="E42" t="s">
        <v>616</v>
      </c>
      <c r="F42" t="s">
        <v>615</v>
      </c>
    </row>
    <row r="43" spans="5:6" x14ac:dyDescent="0.3">
      <c r="E43" t="s">
        <v>760</v>
      </c>
      <c r="F43" t="s">
        <v>761</v>
      </c>
    </row>
    <row r="44" spans="5:6" x14ac:dyDescent="0.3">
      <c r="E44" t="s">
        <v>763</v>
      </c>
      <c r="F44" t="s">
        <v>764</v>
      </c>
    </row>
  </sheetData>
  <pageMargins left="0.7" right="0.7" top="0.75" bottom="0.75" header="0.3" footer="0.3"/>
  <tableParts count="3">
    <tablePart r:id="rId1"/>
    <tablePart r:id="rId2"/>
    <tablePart r:id="rId3"/>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232</vt:i4>
      </vt:variant>
    </vt:vector>
  </HeadingPairs>
  <TitlesOfParts>
    <vt:vector size="249" baseType="lpstr">
      <vt:lpstr>Pivot</vt:lpstr>
      <vt:lpstr>Help</vt:lpstr>
      <vt:lpstr>txt-Paster</vt:lpstr>
      <vt:lpstr>Cov2Correl</vt:lpstr>
      <vt:lpstr>One-Cov</vt:lpstr>
      <vt:lpstr>Many-Covs</vt:lpstr>
      <vt:lpstr>Tsquare</vt:lpstr>
      <vt:lpstr>LM</vt:lpstr>
      <vt:lpstr>Correl</vt:lpstr>
      <vt:lpstr>CanCorr</vt:lpstr>
      <vt:lpstr>PCA</vt:lpstr>
      <vt:lpstr>Factor</vt:lpstr>
      <vt:lpstr>Discrim</vt:lpstr>
      <vt:lpstr>Data</vt:lpstr>
      <vt:lpstr>Rand</vt:lpstr>
      <vt:lpstr>temp</vt:lpstr>
      <vt:lpstr>Settings</vt:lpstr>
      <vt:lpstr>CanCorr!a</vt:lpstr>
      <vt:lpstr>Pivot!above_data_start</vt:lpstr>
      <vt:lpstr>'One-Cov'!addr_blocks</vt:lpstr>
      <vt:lpstr>LM!alpha</vt:lpstr>
      <vt:lpstr>PCA!alpha</vt:lpstr>
      <vt:lpstr>temp!alpha</vt:lpstr>
      <vt:lpstr>Tsquare!alpha</vt:lpstr>
      <vt:lpstr>PCA!aux</vt:lpstr>
      <vt:lpstr>'Many-Covs'!aux1_</vt:lpstr>
      <vt:lpstr>'Many-Covs'!aux2_</vt:lpstr>
      <vt:lpstr>'Many-Covs'!aux3_</vt:lpstr>
      <vt:lpstr>CanCorr!b</vt:lpstr>
      <vt:lpstr>Correl!bi</vt:lpstr>
      <vt:lpstr>'One-Cov'!Block_Independence_Test</vt:lpstr>
      <vt:lpstr>Pivot!chg_column_summary_type</vt:lpstr>
      <vt:lpstr>Discrim!chisq</vt:lpstr>
      <vt:lpstr>PCA!CI_confi</vt:lpstr>
      <vt:lpstr>PCA!CI_i</vt:lpstr>
      <vt:lpstr>PCA!CI_lambda_i</vt:lpstr>
      <vt:lpstr>CanCorr!clear</vt:lpstr>
      <vt:lpstr>Cov2Correl!clear</vt:lpstr>
      <vt:lpstr>LM!clear</vt:lpstr>
      <vt:lpstr>'Many-Covs'!clear</vt:lpstr>
      <vt:lpstr>'One-Cov'!clear</vt:lpstr>
      <vt:lpstr>PCA!clear</vt:lpstr>
      <vt:lpstr>Pivot!clear</vt:lpstr>
      <vt:lpstr>Rand!Clear</vt:lpstr>
      <vt:lpstr>Tsquare!clear</vt:lpstr>
      <vt:lpstr>'txt-Paster'!clear</vt:lpstr>
      <vt:lpstr>Correl!clear_all</vt:lpstr>
      <vt:lpstr>Discrim!clear_all</vt:lpstr>
      <vt:lpstr>Factor!clear_all</vt:lpstr>
      <vt:lpstr>Pivot!clear_charts</vt:lpstr>
      <vt:lpstr>Correl!clear_multiple_regression_data</vt:lpstr>
      <vt:lpstr>Cov2Correl!Clear_Paste_Split</vt:lpstr>
      <vt:lpstr>Rand!ClearStart</vt:lpstr>
      <vt:lpstr>Cov2Correl!complete_Covariance</vt:lpstr>
      <vt:lpstr>'txt-Paster'!consecutive_delimitor</vt:lpstr>
      <vt:lpstr>LM!Copy_Working_Data</vt:lpstr>
      <vt:lpstr>Cov2Correl!copyall</vt:lpstr>
      <vt:lpstr>'One-Cov'!copyAll</vt:lpstr>
      <vt:lpstr>Cov2Correl!correlAddr</vt:lpstr>
      <vt:lpstr>'One-Cov'!correladdr</vt:lpstr>
      <vt:lpstr>Cov2Correl!covAddr</vt:lpstr>
      <vt:lpstr>'One-Cov'!covAddr</vt:lpstr>
      <vt:lpstr>'One-Cov'!covhypoaddr</vt:lpstr>
      <vt:lpstr>'Many-Covs'!CVUnequalCov</vt:lpstr>
      <vt:lpstr>'Many-Covs'!diff</vt:lpstr>
      <vt:lpstr>Rand!DistPar1</vt:lpstr>
      <vt:lpstr>Rand!DistPar2</vt:lpstr>
      <vt:lpstr>Rand!DistPar3</vt:lpstr>
      <vt:lpstr>Rand!DistPar4</vt:lpstr>
      <vt:lpstr>Rand!DistPar5</vt:lpstr>
      <vt:lpstr>temp!E_CSSP</vt:lpstr>
      <vt:lpstr>PCA!equal_small_eigval_chisq</vt:lpstr>
      <vt:lpstr>Tsquare!F</vt:lpstr>
      <vt:lpstr>'Many-Covs'!fetch_pivot</vt:lpstr>
      <vt:lpstr>'One-Cov'!g</vt:lpstr>
      <vt:lpstr>PCA!g_lambda</vt:lpstr>
      <vt:lpstr>PCA!g_lambda_hi</vt:lpstr>
      <vt:lpstr>Rand!Generate</vt:lpstr>
      <vt:lpstr>Cov2Correl!getCorrel</vt:lpstr>
      <vt:lpstr>Pivot!getCovariance</vt:lpstr>
      <vt:lpstr>Cov2Correl!getdim</vt:lpstr>
      <vt:lpstr>temp!H_CSSP</vt:lpstr>
      <vt:lpstr>CanCorr!k</vt:lpstr>
      <vt:lpstr>Discrim!k</vt:lpstr>
      <vt:lpstr>LM!k</vt:lpstr>
      <vt:lpstr>'Many-Covs'!k</vt:lpstr>
      <vt:lpstr>'One-Cov'!k</vt:lpstr>
      <vt:lpstr>LM!kc</vt:lpstr>
      <vt:lpstr>PCA!lb_lambda</vt:lpstr>
      <vt:lpstr>CanCorr!Left_to_data_headers</vt:lpstr>
      <vt:lpstr>Discrim!Left2Data</vt:lpstr>
      <vt:lpstr>Factor!Left2Data</vt:lpstr>
      <vt:lpstr>LM!Left2Data</vt:lpstr>
      <vt:lpstr>PCA!Left2Data</vt:lpstr>
      <vt:lpstr>Tsquare!Left2Data</vt:lpstr>
      <vt:lpstr>'Many-Covs'!Left2Diff</vt:lpstr>
      <vt:lpstr>Cov2Correl!leftto_cov_start</vt:lpstr>
      <vt:lpstr>'txt-Paster'!Leftto_headersRowStart</vt:lpstr>
      <vt:lpstr>'One-Cov'!ln_corr1</vt:lpstr>
      <vt:lpstr>'Many-Covs'!LnDetS</vt:lpstr>
      <vt:lpstr>'One-Cov'!LRT_First_Principle</vt:lpstr>
      <vt:lpstr>'One-Cov'!LRT_Improved</vt:lpstr>
      <vt:lpstr>Discrim!m</vt:lpstr>
      <vt:lpstr>Factor!m</vt:lpstr>
      <vt:lpstr>PCA!m</vt:lpstr>
      <vt:lpstr>'txt-Paster'!make_table</vt:lpstr>
      <vt:lpstr>LM!manova</vt:lpstr>
      <vt:lpstr>LM!manova_a</vt:lpstr>
      <vt:lpstr>temp!manova_a</vt:lpstr>
      <vt:lpstr>LM!manova_b</vt:lpstr>
      <vt:lpstr>temp!manova_b</vt:lpstr>
      <vt:lpstr>LM!manova_d</vt:lpstr>
      <vt:lpstr>temp!manova_d</vt:lpstr>
      <vt:lpstr>LM!manova_g</vt:lpstr>
      <vt:lpstr>LM!manova_h</vt:lpstr>
      <vt:lpstr>temp!manova_h</vt:lpstr>
      <vt:lpstr>LM!manova_m1</vt:lpstr>
      <vt:lpstr>temp!manova_m1</vt:lpstr>
      <vt:lpstr>LM!manova_m2</vt:lpstr>
      <vt:lpstr>temp!manova_m2</vt:lpstr>
      <vt:lpstr>LM!manova_q</vt:lpstr>
      <vt:lpstr>temp!manova_q</vt:lpstr>
      <vt:lpstr>LM!manova_r</vt:lpstr>
      <vt:lpstr>temp!manova_r</vt:lpstr>
      <vt:lpstr>LM!manova_s</vt:lpstr>
      <vt:lpstr>temp!manova_s</vt:lpstr>
      <vt:lpstr>LM!manova_t</vt:lpstr>
      <vt:lpstr>temp!manova_t</vt:lpstr>
      <vt:lpstr>'One-Cov'!matrices</vt:lpstr>
      <vt:lpstr>'Many-Covs'!Mean1</vt:lpstr>
      <vt:lpstr>'Many-Covs'!Mean2</vt:lpstr>
      <vt:lpstr>Tsquare!mu0</vt:lpstr>
      <vt:lpstr>Correl!multiple_correl</vt:lpstr>
      <vt:lpstr>Correl!multiple_df_SSE</vt:lpstr>
      <vt:lpstr>Correl!multiple_df_SSR</vt:lpstr>
      <vt:lpstr>Correl!multiple_F</vt:lpstr>
      <vt:lpstr>Correl!multiple_n</vt:lpstr>
      <vt:lpstr>Correl!multiple_p</vt:lpstr>
      <vt:lpstr>Correl!multiple_r</vt:lpstr>
      <vt:lpstr>Correl!multiple_SSE</vt:lpstr>
      <vt:lpstr>Correl!multiple_SSR</vt:lpstr>
      <vt:lpstr>Correl!mutiple_rsq</vt:lpstr>
      <vt:lpstr>CanCorr!n</vt:lpstr>
      <vt:lpstr>Discrim!n</vt:lpstr>
      <vt:lpstr>Factor!n</vt:lpstr>
      <vt:lpstr>LM!n</vt:lpstr>
      <vt:lpstr>'Many-Covs'!n</vt:lpstr>
      <vt:lpstr>'One-Cov'!n</vt:lpstr>
      <vt:lpstr>PCA!n</vt:lpstr>
      <vt:lpstr>Pivot!n</vt:lpstr>
      <vt:lpstr>Tsquare!n</vt:lpstr>
      <vt:lpstr>'Many-Covs'!n1_</vt:lpstr>
      <vt:lpstr>'Many-Covs'!n2_</vt:lpstr>
      <vt:lpstr>Cov2Correl!ncol</vt:lpstr>
      <vt:lpstr>'Many-Covs'!nks</vt:lpstr>
      <vt:lpstr>'Many-Covs'!nLn_Sighat</vt:lpstr>
      <vt:lpstr>Pivot!NormalityPlots</vt:lpstr>
      <vt:lpstr>'txt-Paster'!notepad</vt:lpstr>
      <vt:lpstr>Cov2Correl!nrow</vt:lpstr>
      <vt:lpstr>'Many-Covs'!NuUnequalCov</vt:lpstr>
      <vt:lpstr>CanCorr!p</vt:lpstr>
      <vt:lpstr>Discrim!p</vt:lpstr>
      <vt:lpstr>Factor!p</vt:lpstr>
      <vt:lpstr>LM!p</vt:lpstr>
      <vt:lpstr>'Many-Covs'!p</vt:lpstr>
      <vt:lpstr>'One-Cov'!p</vt:lpstr>
      <vt:lpstr>PCA!p</vt:lpstr>
      <vt:lpstr>Pivot!p</vt:lpstr>
      <vt:lpstr>Tsquare!p</vt:lpstr>
      <vt:lpstr>'One-Cov'!p1_</vt:lpstr>
      <vt:lpstr>Correl!partial_0_df</vt:lpstr>
      <vt:lpstr>Correl!partial_0_t</vt:lpstr>
      <vt:lpstr>Correl!partial_n</vt:lpstr>
      <vt:lpstr>Correl!partial_q</vt:lpstr>
      <vt:lpstr>Correl!partial_r</vt:lpstr>
      <vt:lpstr>Correl!partial_rho0</vt:lpstr>
      <vt:lpstr>Correl!partial_ξ</vt:lpstr>
      <vt:lpstr>Correl!partial_ξ₀</vt:lpstr>
      <vt:lpstr>CanCorr!Paste_data_from_Pivot</vt:lpstr>
      <vt:lpstr>Correl!paste_Data_Matrix</vt:lpstr>
      <vt:lpstr>Discrim!Paste_from_Pivot</vt:lpstr>
      <vt:lpstr>Factor!Paste_from_Pivot</vt:lpstr>
      <vt:lpstr>LM!Paste_from_Pivot</vt:lpstr>
      <vt:lpstr>PCA!Paste_from_Pivot</vt:lpstr>
      <vt:lpstr>Tsquare!Paste_from_Pivot</vt:lpstr>
      <vt:lpstr>'One-Cov'!paste_matrices</vt:lpstr>
      <vt:lpstr>Data!PasteClipboard</vt:lpstr>
      <vt:lpstr>'One-Cov'!pis</vt:lpstr>
      <vt:lpstr>Cov2Correl!PlotCov</vt:lpstr>
      <vt:lpstr>'Many-Covs'!pvalUnequalCov</vt:lpstr>
      <vt:lpstr>CanCorr!q</vt:lpstr>
      <vt:lpstr>Discrim!r_</vt:lpstr>
      <vt:lpstr>PCA!rb_lambda</vt:lpstr>
      <vt:lpstr>Data!RegisterDatatable</vt:lpstr>
      <vt:lpstr>Data!RegisteredList</vt:lpstr>
      <vt:lpstr>Discrim!Resubstitution</vt:lpstr>
      <vt:lpstr>Discrim!run</vt:lpstr>
      <vt:lpstr>Factor!Run</vt:lpstr>
      <vt:lpstr>Pivot!run</vt:lpstr>
      <vt:lpstr>'Many-Covs'!S</vt:lpstr>
      <vt:lpstr>Rand!SampleSize</vt:lpstr>
      <vt:lpstr>LM!SAS_MANOVA</vt:lpstr>
      <vt:lpstr>Discrim!scatter</vt:lpstr>
      <vt:lpstr>Correl!sd_of_bi</vt:lpstr>
      <vt:lpstr>'txt-Paster'!select</vt:lpstr>
      <vt:lpstr>Factor!Select_with_x</vt:lpstr>
      <vt:lpstr>PCA!Select_with_x</vt:lpstr>
      <vt:lpstr>Tsquare!Select_y</vt:lpstr>
      <vt:lpstr>LM!Select_y_or_x_or_c</vt:lpstr>
      <vt:lpstr>Rand!SelectDist</vt:lpstr>
      <vt:lpstr>'One-Cov'!selector</vt:lpstr>
      <vt:lpstr>Correl!simple_Data</vt:lpstr>
      <vt:lpstr>Correl!simple_DeterminePar</vt:lpstr>
      <vt:lpstr>Correl!simple_n</vt:lpstr>
      <vt:lpstr>Correl!simple_r</vt:lpstr>
      <vt:lpstr>Correl!Simple_Regression</vt:lpstr>
      <vt:lpstr>Correl!simple_rho0</vt:lpstr>
      <vt:lpstr>Correl!simple_x</vt:lpstr>
      <vt:lpstr>Correl!simple_y</vt:lpstr>
      <vt:lpstr>'txt-Paster'!split</vt:lpstr>
      <vt:lpstr>'Many-Covs'!startdata</vt:lpstr>
      <vt:lpstr>Pivot!studentize</vt:lpstr>
      <vt:lpstr>'Many-Covs'!sum_ni</vt:lpstr>
      <vt:lpstr>'Many-Covs'!sum_ni_1_LnSi</vt:lpstr>
      <vt:lpstr>'Many-Covs'!sum_niLnSighat</vt:lpstr>
      <vt:lpstr>'One-Cov'!sum_p_i</vt:lpstr>
      <vt:lpstr>Tsquare!T_row</vt:lpstr>
      <vt:lpstr>PCA!tests_based_on</vt:lpstr>
      <vt:lpstr>Tsquare!Tmu0</vt:lpstr>
      <vt:lpstr>Correl!TopLeft_to_Datamatrix</vt:lpstr>
      <vt:lpstr>PCA!total_var</vt:lpstr>
      <vt:lpstr>Tsquare!Transformer</vt:lpstr>
      <vt:lpstr>Tsquare!Tsq</vt:lpstr>
      <vt:lpstr>'Many-Covs'!TsqEqualCov</vt:lpstr>
      <vt:lpstr>'Many-Covs'!TsqUnequalCov</vt:lpstr>
      <vt:lpstr>LM!Tx_row</vt:lpstr>
      <vt:lpstr>Tsquare!Ty</vt:lpstr>
      <vt:lpstr>LM!Ty_row</vt:lpstr>
      <vt:lpstr>temp!Ty_row</vt:lpstr>
      <vt:lpstr>'Many-Covs'!U</vt:lpstr>
      <vt:lpstr>PCA!var_pct</vt:lpstr>
      <vt:lpstr>CanCorr!vcount</vt:lpstr>
      <vt:lpstr>temp!vowel.train</vt:lpstr>
      <vt:lpstr>temp!vowel.train_1</vt:lpstr>
      <vt:lpstr>CanCorr!wcount</vt:lpstr>
      <vt:lpstr>CanCorr!Wilk_s_Lambda</vt:lpstr>
      <vt:lpstr>LM!WorkingData</vt:lpstr>
      <vt:lpstr>'Many-Covs'!xbar1</vt:lpstr>
      <vt:lpstr>'Many-Covs'!xbar2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Fanghu "Joseph" DONG</dc:creator>
  <cp:keywords>xltool;statistics;multivariate statistics</cp:keywords>
  <cp:lastModifiedBy>Joseph D</cp:lastModifiedBy>
  <cp:lastPrinted>2017-02-01T17:26:03Z</cp:lastPrinted>
  <dcterms:created xsi:type="dcterms:W3CDTF">2013-03-11T17:45:58Z</dcterms:created>
  <dcterms:modified xsi:type="dcterms:W3CDTF">2017-02-01T17:34:07Z</dcterms:modified>
</cp:coreProperties>
</file>