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Fauver\GLab Dropbox\GLab_team\Projects\2020_SARSCOV2\Saliva_Sequencing_Paper\2021-06 submission\"/>
    </mc:Choice>
  </mc:AlternateContent>
  <xr:revisionPtr revIDLastSave="0" documentId="8_{DCCE5829-4779-4171-BDF0-322068522F54}" xr6:coauthVersionLast="46" xr6:coauthVersionMax="46" xr10:uidLastSave="{00000000-0000-0000-0000-000000000000}"/>
  <bookViews>
    <workbookView xWindow="-110" yWindow="-110" windowWidth="19420" windowHeight="10420" xr2:uid="{B67760BD-4C78-4EEB-BEF7-5843EEDA716D}"/>
  </bookViews>
  <sheets>
    <sheet name="N1" sheetId="2" r:id="rId1"/>
    <sheet name="N2" sheetId="3" r:id="rId2"/>
    <sheet name="Conver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B2" i="4"/>
  <c r="D3" i="3" l="1"/>
  <c r="D2" i="3"/>
  <c r="D8" i="3"/>
  <c r="D7" i="3"/>
  <c r="D6" i="3"/>
  <c r="D5" i="3"/>
  <c r="D4" i="3"/>
  <c r="D3" i="2"/>
  <c r="D4" i="2"/>
  <c r="D5" i="2"/>
  <c r="D6" i="2"/>
  <c r="D7" i="2"/>
  <c r="D8" i="2"/>
  <c r="D2" i="2"/>
  <c r="L2" i="3" l="1"/>
  <c r="L3" i="3"/>
  <c r="C19" i="3" s="1"/>
  <c r="D19" i="3" s="1"/>
  <c r="G19" i="3" s="1"/>
  <c r="L3" i="2"/>
  <c r="C19" i="2" s="1"/>
  <c r="D19" i="2" s="1"/>
  <c r="G19" i="2" s="1"/>
  <c r="L2" i="2"/>
</calcChain>
</file>

<file path=xl/sharedStrings.xml><?xml version="1.0" encoding="utf-8"?>
<sst xmlns="http://schemas.openxmlformats.org/spreadsheetml/2006/main" count="35" uniqueCount="20">
  <si>
    <t>Standard (LOG10)</t>
  </si>
  <si>
    <t>rep 1</t>
  </si>
  <si>
    <t>rep 2</t>
  </si>
  <si>
    <t xml:space="preserve">Avg Ct </t>
  </si>
  <si>
    <t>Slope</t>
  </si>
  <si>
    <t>intercept</t>
  </si>
  <si>
    <t>x=y-b/m</t>
  </si>
  <si>
    <t xml:space="preserve">Sample </t>
  </si>
  <si>
    <t>Ct</t>
  </si>
  <si>
    <t>LOG10 GE/ul</t>
  </si>
  <si>
    <t>GE/ul</t>
  </si>
  <si>
    <t>elution ul</t>
  </si>
  <si>
    <t>ext ul</t>
  </si>
  <si>
    <t>GE/ml</t>
  </si>
  <si>
    <t>N/A</t>
  </si>
  <si>
    <t>Ct_N1</t>
  </si>
  <si>
    <t>GE/mL_N1</t>
  </si>
  <si>
    <t>Ct_N2</t>
  </si>
  <si>
    <t>GE/mL_N2</t>
  </si>
  <si>
    <t>NB: based on 300 uL extraction and 75 uL elution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</si>
</sst>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/>
    <xf numFmtId="11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Border="1"/>
    <xf numFmtId="11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148386052997076"/>
                  <c:y val="0.25584861804848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'N1'!$A$2:$A$7</c:f>
              <c:numCache>
                <c:formatCode>0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'N1'!$D$2:$D$7</c:f>
              <c:numCache>
                <c:formatCode>0.0</c:formatCode>
                <c:ptCount val="6"/>
                <c:pt idx="0">
                  <c:v>19.484999999999999</c:v>
                </c:pt>
                <c:pt idx="1">
                  <c:v>22.12</c:v>
                </c:pt>
                <c:pt idx="2">
                  <c:v>26.825000000000003</c:v>
                </c:pt>
                <c:pt idx="3">
                  <c:v>30.495000000000001</c:v>
                </c:pt>
                <c:pt idx="4">
                  <c:v>34.010000000000005</c:v>
                </c:pt>
                <c:pt idx="5">
                  <c:v>36.885000000000005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09B-995E-507D1804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8352"/>
        <c:axId val="-2123618976"/>
      </c:scatterChart>
      <c:valAx>
        <c:axId val="-21084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8976"/>
        <c:crosses val="autoZero"/>
        <c:crossBetween val="midCat"/>
      </c:valAx>
      <c:valAx>
        <c:axId val="-21236189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677522324412752"/>
                  <c:y val="0.25830011156036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'N2'!$A$2:$A$7</c:f>
              <c:numCache>
                <c:formatCode>0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'N2'!$D$2:$D$7</c:f>
              <c:numCache>
                <c:formatCode>0.0</c:formatCode>
                <c:ptCount val="6"/>
                <c:pt idx="0">
                  <c:v>19.425000000000001</c:v>
                </c:pt>
                <c:pt idx="1">
                  <c:v>22.155000000000001</c:v>
                </c:pt>
                <c:pt idx="2">
                  <c:v>27.125</c:v>
                </c:pt>
                <c:pt idx="3">
                  <c:v>30.884999999999998</c:v>
                </c:pt>
                <c:pt idx="4">
                  <c:v>34.515000000000001</c:v>
                </c:pt>
                <c:pt idx="5">
                  <c:v>38.085000000000001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B64-8F95-B58A4870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8352"/>
        <c:axId val="-2123618976"/>
      </c:scatterChart>
      <c:valAx>
        <c:axId val="-21084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8976"/>
        <c:crosses val="autoZero"/>
        <c:crossBetween val="midCat"/>
      </c:valAx>
      <c:valAx>
        <c:axId val="-21236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13</xdr:col>
      <xdr:colOff>393700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B8BB1-BB63-41FB-814C-43881C3C7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44450</xdr:rowOff>
    </xdr:from>
    <xdr:to>
      <xdr:col>9</xdr:col>
      <xdr:colOff>647700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356D4-D18C-4E2B-9292-43D58723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B296-D2F7-4042-AD22-127BEB83F599}">
  <dimension ref="A1:O22"/>
  <sheetViews>
    <sheetView tabSelected="1" topLeftCell="A4" workbookViewId="0">
      <selection activeCell="D22" sqref="D22"/>
    </sheetView>
  </sheetViews>
  <sheetFormatPr defaultRowHeight="14.5" x14ac:dyDescent="0.35"/>
  <cols>
    <col min="1" max="1" width="17" bestFit="1" customWidth="1"/>
    <col min="7" max="7" width="8.54296875" customWidth="1"/>
    <col min="9" max="9" width="9.54296875" bestFit="1" customWidth="1"/>
  </cols>
  <sheetData>
    <row r="1" spans="1:12" ht="15.5" x14ac:dyDescent="0.35">
      <c r="A1" s="2" t="s">
        <v>0</v>
      </c>
      <c r="B1" s="2" t="s">
        <v>1</v>
      </c>
      <c r="C1" s="2" t="s">
        <v>2</v>
      </c>
      <c r="D1" s="2" t="s">
        <v>3</v>
      </c>
      <c r="F1" s="3"/>
    </row>
    <row r="2" spans="1:12" x14ac:dyDescent="0.35">
      <c r="A2" s="4">
        <v>6</v>
      </c>
      <c r="B2" s="8">
        <v>19.309999999999999</v>
      </c>
      <c r="C2" s="8">
        <v>19.66</v>
      </c>
      <c r="D2" s="5">
        <f>AVERAGE(B2:C2)</f>
        <v>19.484999999999999</v>
      </c>
      <c r="F2" s="3"/>
      <c r="K2" t="s">
        <v>4</v>
      </c>
      <c r="L2">
        <f>SLOPE(D2:D7,A2:A7)</f>
        <v>-3.6097142857142868</v>
      </c>
    </row>
    <row r="3" spans="1:12" x14ac:dyDescent="0.35">
      <c r="A3" s="4">
        <v>5</v>
      </c>
      <c r="B3" s="8">
        <v>23.01</v>
      </c>
      <c r="C3" s="8">
        <v>21.23</v>
      </c>
      <c r="D3" s="5">
        <f t="shared" ref="D3:D8" si="0">AVERAGE(B3:C3)</f>
        <v>22.12</v>
      </c>
      <c r="F3" s="3"/>
      <c r="K3" t="s">
        <v>5</v>
      </c>
      <c r="L3">
        <f>INTERCEPT(D2:D7,A2:A7)</f>
        <v>40.937333333333335</v>
      </c>
    </row>
    <row r="4" spans="1:12" x14ac:dyDescent="0.35">
      <c r="A4" s="4">
        <v>4</v>
      </c>
      <c r="B4" s="8">
        <v>26.92</v>
      </c>
      <c r="C4" s="8">
        <v>26.73</v>
      </c>
      <c r="D4" s="5">
        <f t="shared" si="0"/>
        <v>26.825000000000003</v>
      </c>
      <c r="F4" s="3"/>
      <c r="K4" t="s">
        <v>6</v>
      </c>
    </row>
    <row r="5" spans="1:12" x14ac:dyDescent="0.35">
      <c r="A5" s="4">
        <v>3</v>
      </c>
      <c r="B5" s="8">
        <v>30.55</v>
      </c>
      <c r="C5" s="8">
        <v>30.44</v>
      </c>
      <c r="D5" s="5">
        <f t="shared" si="0"/>
        <v>30.495000000000001</v>
      </c>
      <c r="F5" s="3"/>
    </row>
    <row r="6" spans="1:12" x14ac:dyDescent="0.35">
      <c r="A6" s="4">
        <v>2</v>
      </c>
      <c r="B6" s="8">
        <v>34</v>
      </c>
      <c r="C6" s="8">
        <v>34.020000000000003</v>
      </c>
      <c r="D6" s="5">
        <f t="shared" si="0"/>
        <v>34.010000000000005</v>
      </c>
      <c r="F6" s="3"/>
    </row>
    <row r="7" spans="1:12" x14ac:dyDescent="0.35">
      <c r="A7" s="4">
        <v>1</v>
      </c>
      <c r="B7" s="8">
        <v>37.21</v>
      </c>
      <c r="C7" s="8">
        <v>36.56</v>
      </c>
      <c r="D7" s="5">
        <f t="shared" si="0"/>
        <v>36.885000000000005</v>
      </c>
      <c r="F7" s="3"/>
    </row>
    <row r="8" spans="1:12" x14ac:dyDescent="0.35">
      <c r="A8" s="4">
        <v>0</v>
      </c>
      <c r="B8" s="8" t="s">
        <v>14</v>
      </c>
      <c r="C8" s="8">
        <v>39.94</v>
      </c>
      <c r="D8" s="5">
        <f t="shared" si="0"/>
        <v>39.94</v>
      </c>
      <c r="F8" s="3"/>
    </row>
    <row r="9" spans="1:12" x14ac:dyDescent="0.35">
      <c r="A9" s="6"/>
      <c r="B9" s="15"/>
      <c r="C9" s="15"/>
      <c r="D9" s="6"/>
      <c r="F9" s="3"/>
    </row>
    <row r="10" spans="1:12" x14ac:dyDescent="0.35">
      <c r="A10" s="6"/>
      <c r="B10" s="7"/>
      <c r="C10" s="7"/>
      <c r="D10" s="6"/>
      <c r="F10" s="3"/>
    </row>
    <row r="11" spans="1:12" x14ac:dyDescent="0.35">
      <c r="A11" s="6"/>
      <c r="B11" s="5"/>
      <c r="C11" s="5"/>
      <c r="D11" s="5"/>
      <c r="F11" s="3"/>
    </row>
    <row r="12" spans="1:12" x14ac:dyDescent="0.35">
      <c r="A12" s="6"/>
      <c r="B12" s="7"/>
      <c r="C12" s="7"/>
      <c r="D12" s="6"/>
      <c r="F12" s="3"/>
    </row>
    <row r="13" spans="1:12" x14ac:dyDescent="0.35">
      <c r="A13" s="6"/>
      <c r="B13" s="7"/>
      <c r="C13" s="7"/>
      <c r="D13" s="6"/>
      <c r="F13" s="3"/>
    </row>
    <row r="14" spans="1:12" x14ac:dyDescent="0.35">
      <c r="A14" s="6"/>
      <c r="B14" s="7"/>
      <c r="C14" s="7"/>
      <c r="D14" s="6"/>
      <c r="F14" s="3"/>
    </row>
    <row r="15" spans="1:12" x14ac:dyDescent="0.35">
      <c r="A15" s="6"/>
      <c r="B15" s="7"/>
      <c r="C15" s="7"/>
      <c r="D15" s="6"/>
      <c r="F15" s="3"/>
    </row>
    <row r="16" spans="1:12" x14ac:dyDescent="0.35">
      <c r="A16" s="6"/>
      <c r="B16" s="7"/>
      <c r="C16" s="7"/>
      <c r="E16" s="8"/>
      <c r="F16" s="9"/>
    </row>
    <row r="17" spans="1:15" x14ac:dyDescent="0.35">
      <c r="A17" s="6"/>
      <c r="B17" s="7"/>
      <c r="C17" s="7"/>
      <c r="F17" s="3"/>
    </row>
    <row r="18" spans="1:15" ht="15.5" x14ac:dyDescent="0.35">
      <c r="A18" s="10" t="s">
        <v>7</v>
      </c>
      <c r="B18" s="10" t="s">
        <v>8</v>
      </c>
      <c r="C18" s="11" t="s">
        <v>9</v>
      </c>
      <c r="D18" s="12" t="s">
        <v>10</v>
      </c>
      <c r="E18" s="11" t="s">
        <v>11</v>
      </c>
      <c r="F18" s="11" t="s">
        <v>12</v>
      </c>
      <c r="G18" s="11" t="s">
        <v>13</v>
      </c>
      <c r="L18" s="16"/>
      <c r="M18" s="16"/>
      <c r="N18" s="16"/>
      <c r="O18" s="13"/>
    </row>
    <row r="19" spans="1:15" x14ac:dyDescent="0.35">
      <c r="A19" s="6"/>
      <c r="B19">
        <v>30</v>
      </c>
      <c r="C19" s="8">
        <f>(B19-$L$3)/$L$2</f>
        <v>3.0299720331380926</v>
      </c>
      <c r="D19" s="14">
        <f>10^C19</f>
        <v>1071.4503058170974</v>
      </c>
      <c r="E19">
        <v>75</v>
      </c>
      <c r="F19">
        <v>300</v>
      </c>
      <c r="G19" s="14">
        <f>(D19*E19)*(1000/F19)</f>
        <v>267862.57645427436</v>
      </c>
      <c r="L19" s="17"/>
      <c r="M19" s="18"/>
      <c r="N19" s="17"/>
    </row>
    <row r="20" spans="1:15" x14ac:dyDescent="0.35">
      <c r="A20" s="6"/>
      <c r="C20" s="8"/>
      <c r="D20" s="14"/>
      <c r="G20" s="14"/>
      <c r="L20" s="17"/>
      <c r="M20" s="18"/>
      <c r="N20" s="17"/>
    </row>
    <row r="21" spans="1:15" x14ac:dyDescent="0.35">
      <c r="L21" s="19"/>
      <c r="M21" s="19"/>
      <c r="N21" s="19"/>
    </row>
    <row r="22" spans="1:15" x14ac:dyDescent="0.35">
      <c r="D22">
        <v>1071.4503058170974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8174-5354-411C-AF77-9B85B7F7859D}">
  <dimension ref="A1:O20"/>
  <sheetViews>
    <sheetView workbookViewId="0">
      <selection activeCell="A37" sqref="A37"/>
    </sheetView>
  </sheetViews>
  <sheetFormatPr defaultRowHeight="14.5" x14ac:dyDescent="0.35"/>
  <cols>
    <col min="1" max="1" width="17" bestFit="1" customWidth="1"/>
    <col min="7" max="7" width="8.54296875" customWidth="1"/>
    <col min="11" max="11" width="9.1796875" bestFit="1" customWidth="1"/>
  </cols>
  <sheetData>
    <row r="1" spans="1:12" ht="15.5" x14ac:dyDescent="0.35">
      <c r="A1" s="2" t="s">
        <v>0</v>
      </c>
      <c r="B1" s="2" t="s">
        <v>1</v>
      </c>
      <c r="C1" s="2" t="s">
        <v>2</v>
      </c>
      <c r="D1" s="2" t="s">
        <v>3</v>
      </c>
      <c r="F1" s="3"/>
    </row>
    <row r="2" spans="1:12" x14ac:dyDescent="0.35">
      <c r="A2" s="4">
        <v>6</v>
      </c>
      <c r="B2" s="8">
        <v>19.25</v>
      </c>
      <c r="C2" s="8">
        <v>19.600000000000001</v>
      </c>
      <c r="D2" s="5">
        <f>AVERAGE(B2:C2)</f>
        <v>19.425000000000001</v>
      </c>
      <c r="F2" s="3"/>
      <c r="K2" t="s">
        <v>4</v>
      </c>
      <c r="L2">
        <f>SLOPE(D2:D7,A2:A7)</f>
        <v>-3.8325714285714283</v>
      </c>
    </row>
    <row r="3" spans="1:12" x14ac:dyDescent="0.35">
      <c r="A3" s="4">
        <v>5</v>
      </c>
      <c r="B3" s="8">
        <v>23.03</v>
      </c>
      <c r="C3" s="8">
        <v>21.28</v>
      </c>
      <c r="D3" s="5">
        <f>AVERAGE(B3:C3)</f>
        <v>22.155000000000001</v>
      </c>
      <c r="F3" s="3"/>
      <c r="K3" t="s">
        <v>5</v>
      </c>
      <c r="L3">
        <f>INTERCEPT(D2:D7,A2:A7)</f>
        <v>42.112333333333339</v>
      </c>
    </row>
    <row r="4" spans="1:12" x14ac:dyDescent="0.35">
      <c r="A4" s="4">
        <v>4</v>
      </c>
      <c r="B4" s="8">
        <v>27.2</v>
      </c>
      <c r="C4" s="8">
        <v>27.05</v>
      </c>
      <c r="D4" s="5">
        <f t="shared" ref="D4:D8" si="0">AVERAGE(B4:C4)</f>
        <v>27.125</v>
      </c>
      <c r="F4" s="3"/>
      <c r="K4" t="s">
        <v>6</v>
      </c>
    </row>
    <row r="5" spans="1:12" x14ac:dyDescent="0.35">
      <c r="A5" s="4">
        <v>3</v>
      </c>
      <c r="B5" s="8">
        <v>30.96</v>
      </c>
      <c r="C5" s="8">
        <v>30.81</v>
      </c>
      <c r="D5" s="5">
        <f t="shared" si="0"/>
        <v>30.884999999999998</v>
      </c>
      <c r="F5" s="3"/>
    </row>
    <row r="6" spans="1:12" x14ac:dyDescent="0.35">
      <c r="A6" s="4">
        <v>2</v>
      </c>
      <c r="B6" s="8">
        <v>34.49</v>
      </c>
      <c r="C6" s="8">
        <v>34.54</v>
      </c>
      <c r="D6" s="5">
        <f t="shared" si="0"/>
        <v>34.515000000000001</v>
      </c>
      <c r="F6" s="3"/>
    </row>
    <row r="7" spans="1:12" x14ac:dyDescent="0.35">
      <c r="A7" s="4">
        <v>1</v>
      </c>
      <c r="B7" s="8">
        <v>38.090000000000003</v>
      </c>
      <c r="C7" s="8">
        <v>38.08</v>
      </c>
      <c r="D7" s="5">
        <f t="shared" si="0"/>
        <v>38.085000000000001</v>
      </c>
      <c r="F7" s="3"/>
    </row>
    <row r="8" spans="1:12" x14ac:dyDescent="0.35">
      <c r="A8" s="4">
        <v>0</v>
      </c>
      <c r="B8" s="8" t="s">
        <v>14</v>
      </c>
      <c r="C8" s="8">
        <v>41.19</v>
      </c>
      <c r="D8" s="5">
        <f t="shared" si="0"/>
        <v>41.19</v>
      </c>
      <c r="F8" s="3"/>
    </row>
    <row r="9" spans="1:12" x14ac:dyDescent="0.35">
      <c r="A9" s="6"/>
      <c r="B9" s="15"/>
      <c r="C9" s="15"/>
      <c r="D9" s="6"/>
      <c r="F9" s="3"/>
    </row>
    <row r="10" spans="1:12" x14ac:dyDescent="0.35">
      <c r="A10" s="6"/>
      <c r="B10" s="7"/>
      <c r="C10" s="7"/>
      <c r="D10" s="6"/>
      <c r="F10" s="3"/>
    </row>
    <row r="11" spans="1:12" x14ac:dyDescent="0.35">
      <c r="A11" s="6"/>
      <c r="B11" s="5"/>
      <c r="C11" s="5"/>
      <c r="D11" s="5"/>
      <c r="F11" s="3"/>
    </row>
    <row r="12" spans="1:12" x14ac:dyDescent="0.35">
      <c r="A12" s="6"/>
      <c r="B12" s="7"/>
      <c r="C12" s="7"/>
      <c r="D12" s="6"/>
      <c r="F12" s="3"/>
    </row>
    <row r="13" spans="1:12" x14ac:dyDescent="0.35">
      <c r="A13" s="6"/>
      <c r="B13" s="7"/>
      <c r="C13" s="7"/>
      <c r="D13" s="6"/>
      <c r="F13" s="3"/>
    </row>
    <row r="14" spans="1:12" x14ac:dyDescent="0.35">
      <c r="A14" s="6"/>
      <c r="B14" s="7"/>
      <c r="C14" s="7"/>
      <c r="D14" s="6"/>
      <c r="F14" s="3"/>
    </row>
    <row r="15" spans="1:12" x14ac:dyDescent="0.35">
      <c r="A15" s="6"/>
      <c r="B15" s="7"/>
      <c r="C15" s="7"/>
      <c r="D15" s="6"/>
      <c r="F15" s="3"/>
    </row>
    <row r="16" spans="1:12" x14ac:dyDescent="0.35">
      <c r="A16" s="6"/>
      <c r="B16" s="7"/>
      <c r="C16" s="7"/>
      <c r="E16" s="8"/>
      <c r="F16" s="9"/>
    </row>
    <row r="17" spans="1:15" x14ac:dyDescent="0.35">
      <c r="A17" s="6"/>
      <c r="B17" s="7"/>
      <c r="C17" s="7"/>
      <c r="F17" s="3"/>
    </row>
    <row r="18" spans="1:15" ht="15.5" x14ac:dyDescent="0.35">
      <c r="A18" s="10" t="s">
        <v>7</v>
      </c>
      <c r="B18" s="10" t="s">
        <v>8</v>
      </c>
      <c r="C18" s="11" t="s">
        <v>9</v>
      </c>
      <c r="D18" s="12" t="s">
        <v>10</v>
      </c>
      <c r="E18" s="11" t="s">
        <v>11</v>
      </c>
      <c r="F18" s="11" t="s">
        <v>12</v>
      </c>
      <c r="G18" s="11" t="s">
        <v>13</v>
      </c>
      <c r="L18" s="16"/>
      <c r="M18" s="16"/>
      <c r="N18" s="16"/>
      <c r="O18" s="13"/>
    </row>
    <row r="19" spans="1:15" x14ac:dyDescent="0.35">
      <c r="A19" s="6"/>
      <c r="B19">
        <v>25</v>
      </c>
      <c r="C19" s="8">
        <f>(B19-$L$3)/$L$2</f>
        <v>4.464974404850655</v>
      </c>
      <c r="D19" s="14">
        <f>10^C19</f>
        <v>29172.550804793693</v>
      </c>
      <c r="E19">
        <v>75</v>
      </c>
      <c r="F19">
        <v>300</v>
      </c>
      <c r="G19" s="14">
        <f>(D19*E19)*(1000/F19)</f>
        <v>7293137.7011984233</v>
      </c>
      <c r="L19" s="17"/>
      <c r="M19" s="18"/>
      <c r="N19" s="17"/>
    </row>
    <row r="20" spans="1:15" x14ac:dyDescent="0.35">
      <c r="A20" s="6"/>
      <c r="C20" s="8"/>
      <c r="D20" s="14"/>
      <c r="G20" s="14"/>
      <c r="L20" s="17"/>
      <c r="M20" s="18"/>
      <c r="N20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C734-577E-4B72-923F-B45E68120A17}">
  <dimension ref="A1:D5"/>
  <sheetViews>
    <sheetView workbookViewId="0">
      <selection activeCell="B2" sqref="B2"/>
    </sheetView>
  </sheetViews>
  <sheetFormatPr defaultRowHeight="14.5" x14ac:dyDescent="0.35"/>
  <cols>
    <col min="2" max="2" width="9.453125" bestFit="1" customWidth="1"/>
    <col min="4" max="4" width="9.453125" bestFit="1" customWidth="1"/>
  </cols>
  <sheetData>
    <row r="1" spans="1:4" x14ac:dyDescent="0.35">
      <c r="A1" s="1" t="s">
        <v>15</v>
      </c>
      <c r="B1" s="1" t="s">
        <v>16</v>
      </c>
      <c r="C1" s="21" t="s">
        <v>17</v>
      </c>
      <c r="D1" s="1" t="s">
        <v>18</v>
      </c>
    </row>
    <row r="2" spans="1:4" x14ac:dyDescent="0.35">
      <c r="A2" s="20"/>
      <c r="B2" s="14">
        <f>(10^((A2-40.937333)/-3.609714))*75*(1000/300)</f>
        <v>54804967337731.281</v>
      </c>
      <c r="C2" s="19"/>
      <c r="D2" s="14">
        <f>(10^((C2-42.11233)/-3.832571))*75*(1000/300)</f>
        <v>24319262859589.98</v>
      </c>
    </row>
    <row r="3" spans="1:4" x14ac:dyDescent="0.35">
      <c r="A3" s="19"/>
    </row>
    <row r="4" spans="1:4" x14ac:dyDescent="0.35">
      <c r="A4" s="22" t="s">
        <v>19</v>
      </c>
    </row>
    <row r="5" spans="1:4" ht="15.5" x14ac:dyDescent="0.35">
      <c r="A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</vt:lpstr>
      <vt:lpstr>N2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ChantalVogels</dc:creator>
  <cp:lastModifiedBy>Joseph Fauver</cp:lastModifiedBy>
  <dcterms:created xsi:type="dcterms:W3CDTF">2020-09-03T15:48:21Z</dcterms:created>
  <dcterms:modified xsi:type="dcterms:W3CDTF">2021-06-17T18:55:25Z</dcterms:modified>
</cp:coreProperties>
</file>