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D:\Downloads\"/>
    </mc:Choice>
  </mc:AlternateContent>
  <xr:revisionPtr revIDLastSave="0" documentId="13_ncr:1_{92947638-7E7E-44FF-89D4-36E1F1728D5F}" xr6:coauthVersionLast="47" xr6:coauthVersionMax="47" xr10:uidLastSave="{00000000-0000-0000-0000-000000000000}"/>
  <bookViews>
    <workbookView xWindow="28680" yWindow="-120" windowWidth="29040" windowHeight="15720" firstSheet="1" activeTab="2" xr2:uid="{00000000-000D-0000-FFFF-FFFF00000000}"/>
  </bookViews>
  <sheets>
    <sheet name="Employee_Data" sheetId="1" r:id="rId1"/>
    <sheet name="Sales_Data" sheetId="2" r:id="rId2"/>
    <sheet name="Sales_Data_Pivot Table" sheetId="6" r:id="rId3"/>
    <sheet name="Inventory_Data" sheetId="3" r:id="rId4"/>
    <sheet name="Inventory_Data_Pivot Table" sheetId="7" r:id="rId5"/>
  </sheets>
  <definedNames>
    <definedName name="_xlnm._FilterDatabase" localSheetId="0" hidden="1">Employee_Data!$A$1:$J$21</definedName>
    <definedName name="_xlnm._FilterDatabase" localSheetId="1" hidden="1">Sales_Data!$A$1:$I$51</definedName>
  </definedNames>
  <calcPr calcId="191029"/>
  <pivotCaches>
    <pivotCache cacheId="0" r:id="rId6"/>
    <pivotCache cacheId="1" r:id="rId7"/>
    <pivotCache cacheId="2" r:id="rId8"/>
    <pivotCache cacheId="3"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2" l="1" a="1"/>
  <c r="L2" i="2" s="1"/>
  <c r="A50" i="7" a="1"/>
  <c r="A50" i="7" s="1"/>
  <c r="A15" i="3" a="1"/>
  <c r="A15" i="3" s="1"/>
  <c r="K3" i="3"/>
  <c r="K4" i="3"/>
  <c r="K5" i="3"/>
  <c r="K6" i="3"/>
  <c r="K7" i="3"/>
  <c r="K8" i="3"/>
  <c r="K9" i="3"/>
  <c r="K10" i="3"/>
  <c r="K11" i="3"/>
  <c r="K2" i="3"/>
  <c r="J3" i="3"/>
  <c r="J4" i="3"/>
  <c r="J5" i="3"/>
  <c r="J6" i="3"/>
  <c r="J7" i="3"/>
  <c r="J8" i="3"/>
  <c r="J9" i="3"/>
  <c r="J10" i="3"/>
  <c r="J11" i="3"/>
  <c r="J2" i="3"/>
  <c r="I3" i="3"/>
  <c r="I4" i="3"/>
  <c r="I5" i="3"/>
  <c r="I6" i="3"/>
  <c r="I7" i="3"/>
  <c r="I8" i="3"/>
  <c r="I9" i="3"/>
  <c r="I10" i="3"/>
  <c r="I11" i="3"/>
  <c r="I2" i="3"/>
  <c r="O16" i="1"/>
  <c r="O17" i="1"/>
  <c r="O18" i="1"/>
  <c r="O15" i="1"/>
  <c r="O10" i="1"/>
  <c r="O11" i="1"/>
  <c r="O12" i="1"/>
  <c r="O9" i="1"/>
  <c r="O5" i="1"/>
  <c r="O6" i="1"/>
  <c r="O4" i="1"/>
  <c r="O3" i="1"/>
  <c r="D51" i="7"/>
  <c r="C51" i="7"/>
  <c r="B51" i="7"/>
  <c r="A51" i="7"/>
  <c r="B18" i="3"/>
  <c r="B15" i="3"/>
  <c r="B17" i="3"/>
  <c r="B16" i="3"/>
  <c r="D20" i="7"/>
  <c r="E20" i="7"/>
  <c r="C20" i="7"/>
  <c r="B20" i="7"/>
  <c r="M2" i="2"/>
  <c r="M5" i="2"/>
  <c r="M6" i="2"/>
  <c r="M3" i="2"/>
  <c r="M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<sst xmlns="http://schemas.openxmlformats.org/spreadsheetml/2006/main" count="446" uniqueCount="133">
  <si>
    <t>EmployeeID</t>
  </si>
  <si>
    <t>Name</t>
  </si>
  <si>
    <t>Department</t>
  </si>
  <si>
    <t>Age</t>
  </si>
  <si>
    <t>Gender</t>
  </si>
  <si>
    <t>Salary</t>
  </si>
  <si>
    <t>HireDate</t>
  </si>
  <si>
    <t>PerformanceRating</t>
  </si>
  <si>
    <t>TrainingHours</t>
  </si>
  <si>
    <t>Attrition</t>
  </si>
  <si>
    <t>Employee_1</t>
  </si>
  <si>
    <t>IT</t>
  </si>
  <si>
    <t>Male</t>
  </si>
  <si>
    <t>No</t>
  </si>
  <si>
    <t>Employee_2</t>
  </si>
  <si>
    <t>Marketing</t>
  </si>
  <si>
    <t>Female</t>
  </si>
  <si>
    <t>Employee_3</t>
  </si>
  <si>
    <t>Employee_4</t>
  </si>
  <si>
    <t>HR</t>
  </si>
  <si>
    <t>Yes</t>
  </si>
  <si>
    <t>Employee_5</t>
  </si>
  <si>
    <t>Employee_6</t>
  </si>
  <si>
    <t>Employee_7</t>
  </si>
  <si>
    <t>Employee_8</t>
  </si>
  <si>
    <t>Operations</t>
  </si>
  <si>
    <t>Employee_9</t>
  </si>
  <si>
    <t>Employee_10</t>
  </si>
  <si>
    <t>Employee_11</t>
  </si>
  <si>
    <t>Employee_12</t>
  </si>
  <si>
    <t>Employee_13</t>
  </si>
  <si>
    <t>Employee_14</t>
  </si>
  <si>
    <t>Employee_15</t>
  </si>
  <si>
    <t>Employee_16</t>
  </si>
  <si>
    <t>Employee_17</t>
  </si>
  <si>
    <t>Employee_18</t>
  </si>
  <si>
    <t>Finance</t>
  </si>
  <si>
    <t>Employee_19</t>
  </si>
  <si>
    <t>Employee_20</t>
  </si>
  <si>
    <t>TransactionID</t>
  </si>
  <si>
    <t>Date</t>
  </si>
  <si>
    <t>CustomerID</t>
  </si>
  <si>
    <t>Product</t>
  </si>
  <si>
    <t>Category</t>
  </si>
  <si>
    <t>Quantity</t>
  </si>
  <si>
    <t>UnitPrice</t>
  </si>
  <si>
    <t>Region</t>
  </si>
  <si>
    <t>TotalAmount</t>
  </si>
  <si>
    <t>Monitor</t>
  </si>
  <si>
    <t>Electronics</t>
  </si>
  <si>
    <t>South</t>
  </si>
  <si>
    <t>Laptop</t>
  </si>
  <si>
    <t>North</t>
  </si>
  <si>
    <t>Keyboard</t>
  </si>
  <si>
    <t>West</t>
  </si>
  <si>
    <t>Phone</t>
  </si>
  <si>
    <t>East</t>
  </si>
  <si>
    <t>Tablet</t>
  </si>
  <si>
    <t>ProductID</t>
  </si>
  <si>
    <t>ProductName</t>
  </si>
  <si>
    <t>Supplier</t>
  </si>
  <si>
    <t>PurchasePrice</t>
  </si>
  <si>
    <t>SellingPrice</t>
  </si>
  <si>
    <t>StockQuantity</t>
  </si>
  <si>
    <t>LastRestockDate</t>
  </si>
  <si>
    <t>Product_1</t>
  </si>
  <si>
    <t>DataHub</t>
  </si>
  <si>
    <t>Product_2</t>
  </si>
  <si>
    <t>TechSource</t>
  </si>
  <si>
    <t>Product_3</t>
  </si>
  <si>
    <t>GigaMall</t>
  </si>
  <si>
    <t>Product_4</t>
  </si>
  <si>
    <t>Product_5</t>
  </si>
  <si>
    <t>Product_6</t>
  </si>
  <si>
    <t>ElectroPro</t>
  </si>
  <si>
    <t>Product_7</t>
  </si>
  <si>
    <t>Product_8</t>
  </si>
  <si>
    <t>Product_9</t>
  </si>
  <si>
    <t>Product_10</t>
  </si>
  <si>
    <t>Analysis:</t>
  </si>
  <si>
    <t>Average Score per Dept.</t>
  </si>
  <si>
    <t>Average Age per Dept.</t>
  </si>
  <si>
    <t>Average Traning Hours per Dept.</t>
  </si>
  <si>
    <t>By performance ratings, HR and Marketing Department are the top perfomers in this data. 
It could be because Marketing has more and younger employees compared to other deparments. Moreover, they spent more hours in training except Finance. 
Another worthy remark in the data is that the HR has the best score in terms of performance even with only 23 hours of training. A possible explantion about this is that, based on their ages, employees in the HR department are much more experienced so they don't require much training.</t>
  </si>
  <si>
    <t>Total Sales per Region</t>
  </si>
  <si>
    <t>Grand Total</t>
  </si>
  <si>
    <t>Regions</t>
  </si>
  <si>
    <t>Products</t>
  </si>
  <si>
    <t>Sum of Quantity Sold per Region</t>
  </si>
  <si>
    <t>Unit Price per Product every region</t>
  </si>
  <si>
    <t>Overview</t>
  </si>
  <si>
    <t>Key Insights</t>
  </si>
  <si>
    <t>Recommendations</t>
  </si>
  <si>
    <t>Row Labels</t>
  </si>
  <si>
    <t>Products per Supplier</t>
  </si>
  <si>
    <t>Projected Total Sales</t>
  </si>
  <si>
    <t>Total Cost</t>
  </si>
  <si>
    <t>Profit per Product</t>
  </si>
  <si>
    <t>Stocks per product</t>
  </si>
  <si>
    <t>Based on the summaries, TechSource is the most profitable supplier in the inventory. We tried to compute the projected sales per product and TechSource has projected a total of 94k profit, 39% of the projected total sales.</t>
  </si>
  <si>
    <t>Sum of SellingPrice</t>
  </si>
  <si>
    <t>Sum of PurchasePrice</t>
  </si>
  <si>
    <t>Percentage of Profit/Loss</t>
  </si>
  <si>
    <t xml:space="preserve">However, amount of stocks and profit does not support this inference. DataHub Supplier had the 2nd total amount of products but they have the fewest profit. </t>
  </si>
  <si>
    <t>We can also initially infer that there is a direct relationship between number of products and sales, the more product a supplier have in the inventory the more profit we can get from them.</t>
  </si>
  <si>
    <t>According to their data, they only have a markup of 9% and 18% while others have 20% to 84% as the highest.</t>
  </si>
  <si>
    <t>Profit/Loss</t>
  </si>
  <si>
    <t>Projected Sales Contribution per Supplier</t>
  </si>
  <si>
    <r>
      <t>TechSource</t>
    </r>
    <r>
      <rPr>
        <sz val="11"/>
        <color theme="1"/>
        <rFont val="Calibri"/>
        <family val="2"/>
        <scheme val="minor"/>
      </rPr>
      <t xml:space="preserve"> holds the </t>
    </r>
    <r>
      <rPr>
        <b/>
        <sz val="11"/>
        <color theme="1"/>
        <rFont val="Calibri"/>
        <family val="2"/>
        <scheme val="minor"/>
      </rPr>
      <t>largest share of products</t>
    </r>
    <r>
      <rPr>
        <sz val="11"/>
        <color theme="1"/>
        <rFont val="Calibri"/>
        <family val="2"/>
        <scheme val="minor"/>
      </rPr>
      <t xml:space="preserve"> in the inventory, accounting for nearly half of all items. However, despite their wide product range, they recorded </t>
    </r>
    <r>
      <rPr>
        <b/>
        <sz val="11"/>
        <color theme="1"/>
        <rFont val="Calibri"/>
        <family val="2"/>
        <scheme val="minor"/>
      </rPr>
      <t>losses in 2 out of 5 products</t>
    </r>
    <r>
      <rPr>
        <sz val="11"/>
        <color theme="1"/>
        <rFont val="Calibri"/>
        <family val="2"/>
        <scheme val="minor"/>
      </rPr>
      <t>, indicating potential issues in pricing or cost management.</t>
    </r>
  </si>
  <si>
    <r>
      <t>DataHub</t>
    </r>
    <r>
      <rPr>
        <sz val="11"/>
        <color theme="1"/>
        <rFont val="Calibri"/>
        <family val="2"/>
        <scheme val="minor"/>
      </rPr>
      <t xml:space="preserve"> shows </t>
    </r>
    <r>
      <rPr>
        <b/>
        <sz val="11"/>
        <color theme="1"/>
        <rFont val="Calibri"/>
        <family val="2"/>
        <scheme val="minor"/>
      </rPr>
      <t>strong profitability</t>
    </r>
    <r>
      <rPr>
        <sz val="11"/>
        <color theme="1"/>
        <rFont val="Calibri"/>
        <family val="2"/>
        <scheme val="minor"/>
      </rPr>
      <t xml:space="preserve"> across fewer products, suggesting high-margin offerings. Their product mix may present opportunities for expansion or increased inventory allocation.</t>
    </r>
  </si>
  <si>
    <r>
      <t>ElectroPro</t>
    </r>
    <r>
      <rPr>
        <sz val="11"/>
        <color theme="1"/>
        <rFont val="Calibri"/>
        <family val="2"/>
        <scheme val="minor"/>
      </rPr>
      <t xml:space="preserve"> has the </t>
    </r>
    <r>
      <rPr>
        <b/>
        <sz val="11"/>
        <color theme="1"/>
        <rFont val="Calibri"/>
        <family val="2"/>
        <scheme val="minor"/>
      </rPr>
      <t>lowest overall contribution</t>
    </r>
    <r>
      <rPr>
        <sz val="11"/>
        <color theme="1"/>
        <rFont val="Calibri"/>
        <family val="2"/>
        <scheme val="minor"/>
      </rPr>
      <t xml:space="preserve"> to total profit, implying </t>
    </r>
    <r>
      <rPr>
        <b/>
        <sz val="11"/>
        <color theme="1"/>
        <rFont val="Calibri"/>
        <family val="2"/>
        <scheme val="minor"/>
      </rPr>
      <t>weak market performance or low customer interest</t>
    </r>
    <r>
      <rPr>
        <sz val="11"/>
        <color theme="1"/>
        <rFont val="Calibri"/>
        <family val="2"/>
        <scheme val="minor"/>
      </rPr>
      <t xml:space="preserve"> in their products.</t>
    </r>
  </si>
  <si>
    <r>
      <t>GigaMall</t>
    </r>
    <r>
      <rPr>
        <sz val="11"/>
        <color theme="1"/>
        <rFont val="Calibri"/>
        <family val="2"/>
        <scheme val="minor"/>
      </rPr>
      <t xml:space="preserve"> demonstrates a </t>
    </r>
    <r>
      <rPr>
        <b/>
        <sz val="11"/>
        <color theme="1"/>
        <rFont val="Calibri"/>
        <family val="2"/>
        <scheme val="minor"/>
      </rPr>
      <t>balanced performance</t>
    </r>
    <r>
      <rPr>
        <sz val="11"/>
        <color theme="1"/>
        <rFont val="Calibri"/>
        <family val="2"/>
        <scheme val="minor"/>
      </rPr>
      <t xml:space="preserve">, achieving a solid </t>
    </r>
    <r>
      <rPr>
        <b/>
        <sz val="11"/>
        <color theme="1"/>
        <rFont val="Calibri"/>
        <family val="2"/>
        <scheme val="minor"/>
      </rPr>
      <t>31% contribution to total projected sales</t>
    </r>
    <r>
      <rPr>
        <sz val="11"/>
        <color theme="1"/>
        <rFont val="Calibri"/>
        <family val="2"/>
        <scheme val="minor"/>
      </rPr>
      <t xml:space="preserve"> with only two products — signaling high efficiency and consistent demand.</t>
    </r>
  </si>
  <si>
    <r>
      <t xml:space="preserve">Overall, there appears to be a </t>
    </r>
    <r>
      <rPr>
        <b/>
        <sz val="11"/>
        <color theme="1"/>
        <rFont val="Calibri"/>
        <family val="2"/>
        <scheme val="minor"/>
      </rPr>
      <t>positive relationship between the number of products and total profit</t>
    </r>
    <r>
      <rPr>
        <sz val="11"/>
        <color theme="1"/>
        <rFont val="Calibri"/>
        <family val="2"/>
        <scheme val="minor"/>
      </rPr>
      <t>, but exceptions like TechSource highlight the importance of product-level profitability analysis.</t>
    </r>
  </si>
  <si>
    <r>
      <t>TechSource:</t>
    </r>
    <r>
      <rPr>
        <sz val="11"/>
        <color theme="1"/>
        <rFont val="Calibri"/>
        <family val="2"/>
        <scheme val="minor"/>
      </rPr>
      <t xml:space="preserve"> Review product pricing and procurement costs to address losses. Consider removing underperforming items or negotiating better purchase terms to improve margins.</t>
    </r>
  </si>
  <si>
    <r>
      <t>DataHub:</t>
    </r>
    <r>
      <rPr>
        <sz val="11"/>
        <color theme="1"/>
        <rFont val="Calibri"/>
        <family val="2"/>
        <scheme val="minor"/>
      </rPr>
      <t xml:space="preserve"> Reassess product pricing strategies — current margins suggest strong potential for scaling. Expanding their presence could increase total profit without significant risk.</t>
    </r>
  </si>
  <si>
    <r>
      <t>ElectroPro:</t>
    </r>
    <r>
      <rPr>
        <sz val="11"/>
        <color theme="1"/>
        <rFont val="Calibri"/>
        <family val="2"/>
        <scheme val="minor"/>
      </rPr>
      <t xml:space="preserve"> Conduct a detailed review of marketing and sales performance to identify why their products underperform. Exploring other product lines from this supplier could yield better returns.</t>
    </r>
  </si>
  <si>
    <r>
      <t>GigaMall:</t>
    </r>
    <r>
      <rPr>
        <sz val="11"/>
        <color theme="1"/>
        <rFont val="Calibri"/>
        <family val="2"/>
        <scheme val="minor"/>
      </rPr>
      <t xml:space="preserve"> Maintain current strategies — performance is efficient. Future monitoring should focus on sustaining margins as sales volume grows.</t>
    </r>
  </si>
  <si>
    <r>
      <t>Overall Strategy:</t>
    </r>
    <r>
      <rPr>
        <sz val="11"/>
        <color theme="1"/>
        <rFont val="Calibri"/>
        <family val="2"/>
        <scheme val="minor"/>
      </rPr>
      <t xml:space="preserve"> Incorporate regular profit-margin analysis by supplier to identify early warning signs of loss and ensure optimized inventory investment.</t>
    </r>
  </si>
  <si>
    <t>Total Profit/Loss per Product</t>
  </si>
  <si>
    <t>Profit/Loss Per Quantity</t>
  </si>
  <si>
    <t>Suppliers</t>
  </si>
  <si>
    <t>Chart Reference only:</t>
  </si>
  <si>
    <r>
      <t xml:space="preserve">Some products display </t>
    </r>
    <r>
      <rPr>
        <b/>
        <sz val="11"/>
        <color theme="1"/>
        <rFont val="Calibri"/>
        <family val="2"/>
        <scheme val="minor"/>
      </rPr>
      <t>significantly low pricing</t>
    </r>
    <r>
      <rPr>
        <sz val="11"/>
        <color theme="1"/>
        <rFont val="Calibri"/>
        <family val="2"/>
        <scheme val="minor"/>
      </rPr>
      <t xml:space="preserve"> in specific regions, which may affect profitability.</t>
    </r>
  </si>
  <si>
    <r>
      <t>Missing data</t>
    </r>
    <r>
      <rPr>
        <sz val="11"/>
        <color theme="1"/>
        <rFont val="Calibri"/>
        <family val="2"/>
        <scheme val="minor"/>
      </rPr>
      <t xml:space="preserve"> was identified for </t>
    </r>
    <r>
      <rPr>
        <b/>
        <sz val="11"/>
        <color theme="1"/>
        <rFont val="Calibri"/>
        <family val="2"/>
        <scheme val="minor"/>
      </rPr>
      <t>Monitor sales in the North region</t>
    </r>
    <r>
      <rPr>
        <sz val="11"/>
        <color theme="1"/>
        <rFont val="Calibri"/>
        <family val="2"/>
        <scheme val="minor"/>
      </rPr>
      <t xml:space="preserve"> and should be validated.</t>
    </r>
  </si>
  <si>
    <r>
      <t>Phones</t>
    </r>
    <r>
      <rPr>
        <sz val="11"/>
        <color theme="1"/>
        <rFont val="Calibri"/>
        <family val="2"/>
        <scheme val="minor"/>
      </rPr>
      <t xml:space="preserve"> accounted for approximately </t>
    </r>
    <r>
      <rPr>
        <b/>
        <sz val="11"/>
        <color theme="1"/>
        <rFont val="Calibri"/>
        <family val="2"/>
        <scheme val="minor"/>
      </rPr>
      <t>32% of total sales</t>
    </r>
    <r>
      <rPr>
        <sz val="11"/>
        <color theme="1"/>
        <rFont val="Calibri"/>
        <family val="2"/>
        <scheme val="minor"/>
      </rPr>
      <t>, highlighting their dominance in the product lineup.</t>
    </r>
  </si>
  <si>
    <r>
      <t>Laptops and Monitors</t>
    </r>
    <r>
      <rPr>
        <sz val="11"/>
        <color theme="1"/>
        <rFont val="Calibri"/>
        <family val="2"/>
        <scheme val="minor"/>
      </rPr>
      <t xml:space="preserve"> together contributed only </t>
    </r>
    <r>
      <rPr>
        <b/>
        <sz val="11"/>
        <color theme="1"/>
        <rFont val="Calibri"/>
        <family val="2"/>
        <scheme val="minor"/>
      </rPr>
      <t>16% of total sales</t>
    </r>
    <r>
      <rPr>
        <sz val="11"/>
        <color theme="1"/>
        <rFont val="Calibri"/>
        <family val="2"/>
        <scheme val="minor"/>
      </rPr>
      <t xml:space="preserve">, potentially reflecting </t>
    </r>
    <r>
      <rPr>
        <b/>
        <sz val="11"/>
        <color theme="1"/>
        <rFont val="Calibri"/>
        <family val="2"/>
        <scheme val="minor"/>
      </rPr>
      <t>low regional demand or supply limitations</t>
    </r>
    <r>
      <rPr>
        <sz val="11"/>
        <color theme="1"/>
        <rFont val="Calibri"/>
        <family val="2"/>
        <scheme val="minor"/>
      </rPr>
      <t>.</t>
    </r>
  </si>
  <si>
    <r>
      <t>Review and adjust pricing strategies</t>
    </r>
    <r>
      <rPr>
        <sz val="11"/>
        <color theme="1"/>
        <rFont val="Calibri"/>
        <family val="2"/>
        <scheme val="minor"/>
      </rPr>
      <t xml:space="preserve"> for underperforming products to improve profit margins.</t>
    </r>
  </si>
  <si>
    <r>
      <t>Increase Phone supply</t>
    </r>
    <r>
      <rPr>
        <sz val="11"/>
        <color theme="1"/>
        <rFont val="Calibri"/>
        <family val="2"/>
        <scheme val="minor"/>
      </rPr>
      <t xml:space="preserve"> in the </t>
    </r>
    <r>
      <rPr>
        <b/>
        <sz val="11"/>
        <color theme="1"/>
        <rFont val="Calibri"/>
        <family val="2"/>
        <scheme val="minor"/>
      </rPr>
      <t>South and West regions</t>
    </r>
    <r>
      <rPr>
        <sz val="11"/>
        <color theme="1"/>
        <rFont val="Calibri"/>
        <family val="2"/>
        <scheme val="minor"/>
      </rPr>
      <t>, where demand is highest.</t>
    </r>
  </si>
  <si>
    <r>
      <t>Enhance availability</t>
    </r>
    <r>
      <rPr>
        <sz val="11"/>
        <color theme="1"/>
        <rFont val="Calibri"/>
        <family val="2"/>
        <scheme val="minor"/>
      </rPr>
      <t xml:space="preserve"> of </t>
    </r>
    <r>
      <rPr>
        <b/>
        <sz val="11"/>
        <color theme="1"/>
        <rFont val="Calibri"/>
        <family val="2"/>
        <scheme val="minor"/>
      </rPr>
      <t>Laptops and Tablets</t>
    </r>
    <r>
      <rPr>
        <sz val="11"/>
        <color theme="1"/>
        <rFont val="Calibri"/>
        <family val="2"/>
        <scheme val="minor"/>
      </rPr>
      <t xml:space="preserve"> in the </t>
    </r>
    <r>
      <rPr>
        <b/>
        <sz val="11"/>
        <color theme="1"/>
        <rFont val="Calibri"/>
        <family val="2"/>
        <scheme val="minor"/>
      </rPr>
      <t>North region</t>
    </r>
    <r>
      <rPr>
        <sz val="11"/>
        <color theme="1"/>
        <rFont val="Calibri"/>
        <family val="2"/>
        <scheme val="minor"/>
      </rPr>
      <t xml:space="preserve"> to balance sales distribution.</t>
    </r>
  </si>
  <si>
    <r>
      <t xml:space="preserve">Alternatively, </t>
    </r>
    <r>
      <rPr>
        <b/>
        <sz val="11"/>
        <color theme="1"/>
        <rFont val="Calibri"/>
        <family val="2"/>
        <scheme val="minor"/>
      </rPr>
      <t>invest in marketing, product improvements, and branch expansion</t>
    </r>
    <r>
      <rPr>
        <sz val="11"/>
        <color theme="1"/>
        <rFont val="Calibri"/>
        <family val="2"/>
        <scheme val="minor"/>
      </rPr>
      <t xml:space="preserve"> across all regions to stimulate interest in non-phone products.</t>
    </r>
  </si>
  <si>
    <r>
      <t xml:space="preserve">Across all regions, a total of </t>
    </r>
    <r>
      <rPr>
        <b/>
        <sz val="11"/>
        <color theme="1"/>
        <rFont val="Calibri"/>
        <family val="2"/>
        <scheme val="minor"/>
      </rPr>
      <t>274 units</t>
    </r>
    <r>
      <rPr>
        <sz val="11"/>
        <color theme="1"/>
        <rFont val="Calibri"/>
        <family val="2"/>
        <scheme val="minor"/>
      </rPr>
      <t xml:space="preserve"> were sold, generating approximately </t>
    </r>
    <r>
      <rPr>
        <b/>
        <sz val="11"/>
        <color theme="1"/>
        <rFont val="Calibri"/>
        <family val="2"/>
        <scheme val="minor"/>
      </rPr>
      <t>306k in total sales</t>
    </r>
    <r>
      <rPr>
        <sz val="11"/>
        <color theme="1"/>
        <rFont val="Calibri"/>
        <family val="2"/>
        <scheme val="minor"/>
      </rPr>
      <t xml:space="preserve">. The distribution of product sales appears relatively balanced across regions, indicating consistent market demand. </t>
    </r>
  </si>
  <si>
    <t>In contrast, the South and West regions show a stronger preference for Phones, which also represent the most sold and most profitable product category company-wide.</t>
  </si>
  <si>
    <t>However, Monitors and Tablets recorded the lowest sales volumes, suggesting either limited consumer interest or insufficient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</si>
</sst>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name val="Calibri"/>
    </font>
    <font>
      <b/>
      <sz val="11"/>
      <color theme="1"/>
      <name val="Calibri"/>
      <family val="2"/>
      <scheme val="minor"/>
    </font>
    <font>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6" tint="0.79998168889431442"/>
        <bgColor theme="6" tint="0.79998168889431442"/>
      </patternFill>
    </fill>
    <fill>
      <patternFill patternType="solid">
        <fgColor theme="3" tint="0.79998168889431442"/>
        <bgColor indexed="64"/>
      </patternFill>
    </fill>
    <fill>
      <patternFill patternType="solid">
        <fgColor theme="4" tint="0.79998168889431442"/>
        <bgColor theme="4" tint="0.79998168889431442"/>
      </patternFill>
    </fill>
  </fills>
  <borders count="4">
    <border>
      <left/>
      <right/>
      <top/>
      <bottom/>
      <diagonal/>
    </border>
    <border>
      <left style="thin">
        <color auto="1"/>
      </left>
      <right style="thin">
        <color auto="1"/>
      </right>
      <top style="thin">
        <color auto="1"/>
      </top>
      <bottom style="thin">
        <color auto="1"/>
      </bottom>
      <diagonal/>
    </border>
    <border>
      <left/>
      <right/>
      <top style="thin">
        <color theme="4" tint="0.39997558519241921"/>
      </top>
      <bottom/>
      <diagonal/>
    </border>
    <border>
      <left style="thin">
        <color auto="1"/>
      </left>
      <right style="thin">
        <color auto="1"/>
      </right>
      <top/>
      <bottom/>
      <diagonal/>
    </border>
  </borders>
  <cellStyleXfs count="2">
    <xf numFmtId="0" fontId="0" fillId="0" borderId="0"/>
    <xf numFmtId="9" fontId="3" fillId="0" borderId="0" applyFont="0" applyFill="0" applyBorder="0" applyAlignment="0" applyProtection="0"/>
  </cellStyleXfs>
  <cellXfs count="27">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64" fontId="1" fillId="0" borderId="1" xfId="0" applyNumberFormat="1" applyFont="1" applyBorder="1" applyAlignment="1">
      <alignment horizontal="center" vertical="top"/>
    </xf>
    <xf numFmtId="164" fontId="0" fillId="0" borderId="0" xfId="0" applyNumberFormat="1"/>
    <xf numFmtId="0" fontId="2" fillId="0" borderId="0" xfId="0" applyFont="1"/>
    <xf numFmtId="0" fontId="0" fillId="0" borderId="1" xfId="0" applyBorder="1"/>
    <xf numFmtId="2" fontId="0" fillId="0" borderId="1" xfId="0" applyNumberFormat="1" applyBorder="1"/>
    <xf numFmtId="1" fontId="0" fillId="0" borderId="1" xfId="0" applyNumberFormat="1" applyBorder="1"/>
    <xf numFmtId="0" fontId="2" fillId="2" borderId="0" xfId="0" applyFont="1" applyFill="1"/>
    <xf numFmtId="0" fontId="0" fillId="0" borderId="0" xfId="0" pivotButton="1"/>
    <xf numFmtId="0" fontId="0" fillId="0" borderId="0" xfId="0" applyAlignment="1">
      <alignment horizontal="left"/>
    </xf>
    <xf numFmtId="0" fontId="2" fillId="3" borderId="0" xfId="0" applyFont="1" applyFill="1"/>
    <xf numFmtId="164" fontId="0" fillId="4" borderId="0" xfId="0" applyNumberFormat="1" applyFill="1"/>
    <xf numFmtId="0" fontId="1" fillId="0" borderId="3" xfId="0" applyFont="1" applyBorder="1" applyAlignment="1">
      <alignment horizontal="center" vertical="top"/>
    </xf>
    <xf numFmtId="9" fontId="0" fillId="0" borderId="0" xfId="1" applyFont="1"/>
    <xf numFmtId="0" fontId="2" fillId="0" borderId="0" xfId="0" applyFont="1" applyAlignment="1">
      <alignment horizontal="left"/>
    </xf>
    <xf numFmtId="9" fontId="0" fillId="2" borderId="0" xfId="1" applyFont="1" applyFill="1"/>
    <xf numFmtId="2" fontId="0" fillId="0" borderId="0" xfId="0" applyNumberFormat="1"/>
    <xf numFmtId="0" fontId="2" fillId="2" borderId="0" xfId="0" applyFont="1" applyFill="1" applyAlignment="1">
      <alignment horizontal="left"/>
    </xf>
    <xf numFmtId="0" fontId="2" fillId="5" borderId="2" xfId="0" applyFont="1" applyFill="1" applyBorder="1" applyAlignment="1">
      <alignment horizontal="left"/>
    </xf>
    <xf numFmtId="164" fontId="0" fillId="0" borderId="0" xfId="0" applyNumberFormat="1" applyAlignment="1">
      <alignment horizontal="left"/>
    </xf>
    <xf numFmtId="0" fontId="4"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center" wrapText="1"/>
    </xf>
  </cellXfs>
  <cellStyles count="2">
    <cellStyle name="Normal" xfId="0" builtinId="0"/>
    <cellStyle name="Percent" xfId="1" builtinId="5"/>
  </cellStyles>
  <dxfs count="12">
    <dxf>
      <font>
        <color rgb="FF9C0006"/>
      </font>
      <fill>
        <patternFill>
          <bgColor rgb="FFFFC7CE"/>
        </patternFill>
      </fill>
    </dxf>
    <dxf>
      <font>
        <color rgb="FF9C0006"/>
      </font>
      <fill>
        <patternFill>
          <bgColor rgb="FFFFC7CE"/>
        </patternFill>
      </fill>
    </dxf>
    <dxf>
      <fill>
        <patternFill>
          <bgColor theme="5" tint="0.39994506668294322"/>
        </patternFill>
      </fill>
    </dxf>
    <dxf>
      <fill>
        <patternFill>
          <bgColor theme="5" tint="0.39994506668294322"/>
        </patternFill>
      </fill>
    </dxf>
    <dxf>
      <fill>
        <patternFill>
          <bgColor theme="5" tint="0.39994506668294322"/>
        </patternFill>
      </fill>
    </dxf>
    <dxf>
      <numFmt numFmtId="2" formatCode="0.00"/>
    </dxf>
    <dxf>
      <fill>
        <patternFill patternType="solid">
          <bgColor theme="3" tint="0.79998168889431442"/>
        </patternFill>
      </fill>
    </dxf>
    <dxf>
      <numFmt numFmtId="164" formatCode="&quot;₱&quot;#,##0.00"/>
    </dxf>
    <dxf>
      <fill>
        <patternFill patternType="solid">
          <bgColor theme="3" tint="0.79998168889431442"/>
        </patternFill>
      </fill>
    </dxf>
    <dxf>
      <numFmt numFmtId="164" formatCode="&quot;₱&quot;#,##0.00"/>
    </dxf>
    <dxf>
      <font>
        <b/>
      </font>
      <fill>
        <patternFill patternType="solid">
          <fgColor theme="6" tint="0.79998168889431442"/>
          <bgColor theme="6" tint="0.79998168889431442"/>
        </patternFill>
      </fill>
    </dxf>
    <dxf>
      <font>
        <b/>
      </font>
      <fill>
        <patternFill patternType="solid">
          <fgColor theme="6" tint="0.79998168889431442"/>
          <bgColor theme="6"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Sales_Data!$M$1</c:f>
              <c:strCache>
                <c:ptCount val="1"/>
                <c:pt idx="0">
                  <c:v>Grand 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Sales_Data!$L$2:$L$6</c:f>
              <c:strCache>
                <c:ptCount val="5"/>
                <c:pt idx="0">
                  <c:v>Monitor</c:v>
                </c:pt>
                <c:pt idx="1">
                  <c:v>Laptop</c:v>
                </c:pt>
                <c:pt idx="2">
                  <c:v>Keyboard</c:v>
                </c:pt>
                <c:pt idx="3">
                  <c:v>Phone</c:v>
                </c:pt>
                <c:pt idx="4">
                  <c:v>Tablet</c:v>
                </c:pt>
              </c:strCache>
            </c:strRef>
          </c:cat>
          <c:val>
            <c:numRef>
              <c:f>Sales_Data!$M$2:$M$6</c:f>
              <c:numCache>
                <c:formatCode>"₱"#,##0.00</c:formatCode>
                <c:ptCount val="5"/>
                <c:pt idx="0">
                  <c:v>49562</c:v>
                </c:pt>
                <c:pt idx="1">
                  <c:v>48174</c:v>
                </c:pt>
                <c:pt idx="2">
                  <c:v>60027</c:v>
                </c:pt>
                <c:pt idx="3">
                  <c:v>97588</c:v>
                </c:pt>
                <c:pt idx="4">
                  <c:v>50970</c:v>
                </c:pt>
              </c:numCache>
            </c:numRef>
          </c:val>
          <c:extLst>
            <c:ext xmlns:c16="http://schemas.microsoft.com/office/drawing/2014/chart" uri="{C3380CC4-5D6E-409C-BE32-E72D297353CC}">
              <c16:uniqueId val="{00000000-B117-42F2-8331-8AD0748FD819}"/>
            </c:ext>
          </c:extLst>
        </c:ser>
        <c:dLbls>
          <c:showLegendKey val="0"/>
          <c:showVal val="0"/>
          <c:showCatName val="0"/>
          <c:showSerName val="0"/>
          <c:showPercent val="0"/>
          <c:showBubbleSize val="0"/>
        </c:dLbls>
        <c:gapWidth val="115"/>
        <c:overlap val="-20"/>
        <c:axId val="298126479"/>
        <c:axId val="298126959"/>
      </c:barChart>
      <c:catAx>
        <c:axId val="2981264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26959"/>
        <c:crosses val="autoZero"/>
        <c:auto val="1"/>
        <c:lblAlgn val="ctr"/>
        <c:lblOffset val="100"/>
        <c:noMultiLvlLbl val="0"/>
      </c:catAx>
      <c:valAx>
        <c:axId val="2981269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264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a:t>Projected Sales Contribution per Supplier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'Inventory_Data_Pivot Table'!$A$20</c:f>
              <c:strCache>
                <c:ptCount val="1"/>
                <c:pt idx="0">
                  <c:v>Projected Sales Contribution per Supplier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F75-4851-BB95-AF2AC78619D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F75-4851-BB95-AF2AC78619D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F75-4851-BB95-AF2AC78619D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F75-4851-BB95-AF2AC78619D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'Inventory_Data_Pivot Table'!$B$8:$E$8</c:f>
              <c:strCache>
                <c:ptCount val="4"/>
                <c:pt idx="0">
                  <c:v>DataHub</c:v>
                </c:pt>
                <c:pt idx="1">
                  <c:v>ElectroPro</c:v>
                </c:pt>
                <c:pt idx="2">
                  <c:v>GigaMall</c:v>
                </c:pt>
                <c:pt idx="3">
                  <c:v>TechSource</c:v>
                </c:pt>
              </c:strCache>
            </c:strRef>
          </c:cat>
          <c:val>
            <c:numRef>
              <c:f>'Inventory_Data_Pivot Table'!$B$20:$E$20</c:f>
              <c:numCache>
                <c:formatCode>0%</c:formatCode>
                <c:ptCount val="4"/>
                <c:pt idx="0">
                  <c:v>6.7029311274950543E-2</c:v>
                </c:pt>
                <c:pt idx="1">
                  <c:v>0.23815206552124374</c:v>
                </c:pt>
                <c:pt idx="2">
                  <c:v>0.30928871524088214</c:v>
                </c:pt>
                <c:pt idx="3">
                  <c:v>0.38552990796292363</c:v>
                </c:pt>
              </c:numCache>
            </c:numRef>
          </c:val>
          <c:extLst>
            <c:ext xmlns:c16="http://schemas.microsoft.com/office/drawing/2014/chart" uri="{C3380CC4-5D6E-409C-BE32-E72D297353CC}">
              <c16:uniqueId val="{00000000-1AEB-4B5E-BC4A-03EBC3176ED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Total</a:t>
            </a:r>
            <a:r>
              <a:rPr lang="en-PH" baseline="0"/>
              <a:t> Profit Per Supplier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solidFill>
            <a:ln>
              <a:noFill/>
            </a:ln>
            <a:effectLst/>
          </c:spPr>
          <c:invertIfNegative val="0"/>
          <c:cat>
            <c:strRef>
              <c:f>'Inventory_Data_Pivot Table'!$A$50:$D$50</c:f>
              <c:strCache>
                <c:ptCount val="4"/>
                <c:pt idx="0">
                  <c:v>DataHub</c:v>
                </c:pt>
                <c:pt idx="1">
                  <c:v>ElectroPro</c:v>
                </c:pt>
                <c:pt idx="2">
                  <c:v>GigaMall</c:v>
                </c:pt>
                <c:pt idx="3">
                  <c:v>TechSource</c:v>
                </c:pt>
              </c:strCache>
            </c:strRef>
          </c:cat>
          <c:val>
            <c:numRef>
              <c:f>'Inventory_Data_Pivot Table'!$A$51:$D$51</c:f>
              <c:numCache>
                <c:formatCode>"₱"#,##0.00</c:formatCode>
                <c:ptCount val="4"/>
                <c:pt idx="0">
                  <c:v>16401</c:v>
                </c:pt>
                <c:pt idx="1">
                  <c:v>58272</c:v>
                </c:pt>
                <c:pt idx="2">
                  <c:v>75678</c:v>
                </c:pt>
                <c:pt idx="3">
                  <c:v>94333</c:v>
                </c:pt>
              </c:numCache>
            </c:numRef>
          </c:val>
          <c:extLst>
            <c:ext xmlns:c16="http://schemas.microsoft.com/office/drawing/2014/chart" uri="{C3380CC4-5D6E-409C-BE32-E72D297353CC}">
              <c16:uniqueId val="{00000000-59A1-40EE-8CBE-697A57537043}"/>
            </c:ext>
          </c:extLst>
        </c:ser>
        <c:dLbls>
          <c:showLegendKey val="0"/>
          <c:showVal val="0"/>
          <c:showCatName val="0"/>
          <c:showSerName val="0"/>
          <c:showPercent val="0"/>
          <c:showBubbleSize val="0"/>
        </c:dLbls>
        <c:gapWidth val="182"/>
        <c:axId val="183404767"/>
        <c:axId val="183397567"/>
      </c:barChart>
      <c:catAx>
        <c:axId val="183404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97567"/>
        <c:crosses val="autoZero"/>
        <c:auto val="1"/>
        <c:lblAlgn val="ctr"/>
        <c:lblOffset val="100"/>
        <c:noMultiLvlLbl val="0"/>
      </c:catAx>
      <c:valAx>
        <c:axId val="18339756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0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104775</xdr:colOff>
      <xdr:row>8</xdr:row>
      <xdr:rowOff>176212</xdr:rowOff>
    </xdr:from>
    <xdr:to>
      <xdr:col>14</xdr:col>
      <xdr:colOff>0</xdr:colOff>
      <xdr:row>21</xdr:row>
      <xdr:rowOff>85725</xdr:rowOff>
    </xdr:to>
    <xdr:graphicFrame macro="">
      <xdr:nvGraphicFramePr>
        <xdr:cNvPr id="2" name="Chart 1">
          <a:extLst>
            <a:ext uri="{FF2B5EF4-FFF2-40B4-BE49-F238E27FC236}">
              <a16:creationId xmlns:a16="http://schemas.microsoft.com/office/drawing/2014/main" id="{73B078C4-5DD0-EF24-3AA5-88A59F4F24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6003</xdr:colOff>
      <xdr:row>22</xdr:row>
      <xdr:rowOff>102173</xdr:rowOff>
    </xdr:from>
    <xdr:to>
      <xdr:col>7</xdr:col>
      <xdr:colOff>4578003</xdr:colOff>
      <xdr:row>36</xdr:row>
      <xdr:rowOff>178373</xdr:rowOff>
    </xdr:to>
    <xdr:graphicFrame macro="">
      <xdr:nvGraphicFramePr>
        <xdr:cNvPr id="2" name="Chart 1">
          <a:extLst>
            <a:ext uri="{FF2B5EF4-FFF2-40B4-BE49-F238E27FC236}">
              <a16:creationId xmlns:a16="http://schemas.microsoft.com/office/drawing/2014/main" id="{DD381B01-C641-0BAB-3563-F71E8EF1C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11205</xdr:colOff>
      <xdr:row>38</xdr:row>
      <xdr:rowOff>90768</xdr:rowOff>
    </xdr:from>
    <xdr:to>
      <xdr:col>7</xdr:col>
      <xdr:colOff>4583205</xdr:colOff>
      <xdr:row>52</xdr:row>
      <xdr:rowOff>166968</xdr:rowOff>
    </xdr:to>
    <xdr:graphicFrame macro="">
      <xdr:nvGraphicFramePr>
        <xdr:cNvPr id="8" name="Chart 7">
          <a:extLst>
            <a:ext uri="{FF2B5EF4-FFF2-40B4-BE49-F238E27FC236}">
              <a16:creationId xmlns:a16="http://schemas.microsoft.com/office/drawing/2014/main" id="{5CB69CCE-48E3-0356-3B95-C112F537F6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refreshedDate="45945.683019675926" createdVersion="8" refreshedVersion="8" minRefreshableVersion="3" recordCount="50" xr:uid="{8FF27F7D-55D5-4544-ABC6-F5728CC381A7}">
  <cacheSource type="worksheet">
    <worksheetSource ref="A1:I51" sheet="Sales_Data"/>
  </cacheSource>
  <cacheFields count="9">
    <cacheField name="TransactionID" numFmtId="0">
      <sharedItems containsSemiMixedTypes="0" containsString="0" containsNumber="1" containsInteger="1" minValue="2001" maxValue="2050"/>
    </cacheField>
    <cacheField name="Date" numFmtId="14">
      <sharedItems containsSemiMixedTypes="0" containsNonDate="0" containsDate="1" containsString="0" minDate="2023-01-22T00:00:00" maxDate="2024-01-02T00:00:00"/>
    </cacheField>
    <cacheField name="CustomerID" numFmtId="0">
      <sharedItems containsSemiMixedTypes="0" containsString="0" containsNumber="1" containsInteger="1" minValue="500" maxValue="599"/>
    </cacheField>
    <cacheField name="Product" numFmtId="0">
      <sharedItems count="5">
        <s v="Monitor"/>
        <s v="Laptop"/>
        <s v="Keyboard"/>
        <s v="Phone"/>
        <s v="Tablet"/>
      </sharedItems>
    </cacheField>
    <cacheField name="Category" numFmtId="0">
      <sharedItems/>
    </cacheField>
    <cacheField name="Quantity" numFmtId="0">
      <sharedItems containsSemiMixedTypes="0" containsString="0" containsNumber="1" containsInteger="1" minValue="1" maxValue="10"/>
    </cacheField>
    <cacheField name="UnitPrice" numFmtId="164">
      <sharedItems containsSemiMixedTypes="0" containsString="0" containsNumber="1" containsInteger="1" minValue="307" maxValue="1982"/>
    </cacheField>
    <cacheField name="Region" numFmtId="0">
      <sharedItems count="4">
        <s v="South"/>
        <s v="North"/>
        <s v="West"/>
        <s v="East"/>
      </sharedItems>
    </cacheField>
    <cacheField name="TotalAmount" numFmtId="164">
      <sharedItems containsSemiMixedTypes="0" containsString="0" containsNumber="1" containsInteger="1" minValue="618" maxValue="177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refreshedDate="45946.351499074073" createdVersion="8" refreshedVersion="8" minRefreshableVersion="3" recordCount="51" xr:uid="{FA617CCE-4C5E-4D1D-AF03-D9F1E55840DB}">
  <cacheSource type="worksheet">
    <worksheetSource ref="A1:I1048576" sheet="Sales_Data"/>
  </cacheSource>
  <cacheFields count="9">
    <cacheField name="TransactionID" numFmtId="0">
      <sharedItems containsString="0" containsBlank="1" containsNumber="1" containsInteger="1" minValue="2001" maxValue="2050"/>
    </cacheField>
    <cacheField name="Date" numFmtId="14">
      <sharedItems containsNonDate="0" containsDate="1" containsString="0" containsBlank="1" minDate="2023-01-22T00:00:00" maxDate="2024-01-02T00:00:00"/>
    </cacheField>
    <cacheField name="CustomerID" numFmtId="0">
      <sharedItems containsString="0" containsBlank="1" containsNumber="1" containsInteger="1" minValue="500" maxValue="599"/>
    </cacheField>
    <cacheField name="Product" numFmtId="0">
      <sharedItems containsBlank="1" count="6">
        <s v="Monitor"/>
        <s v="Laptop"/>
        <s v="Keyboard"/>
        <s v="Phone"/>
        <s v="Tablet"/>
        <m/>
      </sharedItems>
    </cacheField>
    <cacheField name="Category" numFmtId="0">
      <sharedItems containsBlank="1"/>
    </cacheField>
    <cacheField name="Quantity" numFmtId="0">
      <sharedItems containsString="0" containsBlank="1" containsNumber="1" containsInteger="1" minValue="1" maxValue="10"/>
    </cacheField>
    <cacheField name="UnitPrice" numFmtId="164">
      <sharedItems containsString="0" containsBlank="1" containsNumber="1" containsInteger="1" minValue="307" maxValue="1982" count="51">
        <n v="690"/>
        <n v="773"/>
        <n v="912"/>
        <n v="307"/>
        <n v="1721"/>
        <n v="732"/>
        <n v="727"/>
        <n v="488"/>
        <n v="1725"/>
        <n v="1416"/>
        <n v="684"/>
        <n v="1102"/>
        <n v="883"/>
        <n v="1807"/>
        <n v="1149"/>
        <n v="1729"/>
        <n v="958"/>
        <n v="935"/>
        <n v="892"/>
        <n v="319"/>
        <n v="551"/>
        <n v="309"/>
        <n v="839"/>
        <n v="1258"/>
        <n v="489"/>
        <n v="1982"/>
        <n v="325"/>
        <n v="705"/>
        <n v="604"/>
        <n v="1492"/>
        <n v="1936"/>
        <n v="1967"/>
        <n v="1358"/>
        <n v="822"/>
        <n v="390"/>
        <n v="1452"/>
        <n v="333"/>
        <n v="1286"/>
        <n v="1874"/>
        <n v="1465"/>
        <n v="994"/>
        <n v="1658"/>
        <n v="961"/>
        <n v="1349"/>
        <n v="506"/>
        <n v="1261"/>
        <n v="457"/>
        <n v="1637"/>
        <n v="1004"/>
        <n v="1668"/>
        <m/>
      </sharedItems>
    </cacheField>
    <cacheField name="Region" numFmtId="0">
      <sharedItems containsBlank="1" count="5">
        <s v="South"/>
        <s v="North"/>
        <s v="West"/>
        <s v="East"/>
        <m/>
      </sharedItems>
    </cacheField>
    <cacheField name="TotalAmount" numFmtId="164">
      <sharedItems containsString="0" containsBlank="1" containsNumber="1" containsInteger="1" minValue="618" maxValue="177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refreshedDate="45946.73739988426" createdVersion="8" refreshedVersion="8" minRefreshableVersion="3" recordCount="10" xr:uid="{7B2A20C3-7406-4948-B74E-C3DEACC412E1}">
  <cacheSource type="worksheet">
    <worksheetSource ref="A1:H11" sheet="Inventory_Data"/>
  </cacheSource>
  <cacheFields count="8">
    <cacheField name="ProductID" numFmtId="0">
      <sharedItems containsSemiMixedTypes="0" containsString="0" containsNumber="1" containsInteger="1" minValue="3001" maxValue="3010"/>
    </cacheField>
    <cacheField name="ProductName" numFmtId="0">
      <sharedItems count="10">
        <s v="Product_1"/>
        <s v="Product_2"/>
        <s v="Product_3"/>
        <s v="Product_4"/>
        <s v="Product_5"/>
        <s v="Product_6"/>
        <s v="Product_7"/>
        <s v="Product_8"/>
        <s v="Product_9"/>
        <s v="Product_10"/>
      </sharedItems>
    </cacheField>
    <cacheField name="Category" numFmtId="0">
      <sharedItems/>
    </cacheField>
    <cacheField name="Supplier" numFmtId="0">
      <sharedItems count="4">
        <s v="DataHub"/>
        <s v="TechSource"/>
        <s v="GigaMall"/>
        <s v="ElectroPro"/>
      </sharedItems>
    </cacheField>
    <cacheField name="PurchasePrice" numFmtId="164">
      <sharedItems containsSemiMixedTypes="0" containsString="0" containsNumber="1" containsInteger="1" minValue="211" maxValue="973"/>
    </cacheField>
    <cacheField name="SellingPrice" numFmtId="164">
      <sharedItems containsSemiMixedTypes="0" containsString="0" containsNumber="1" containsInteger="1" minValue="571" maxValue="1916"/>
    </cacheField>
    <cacheField name="StockQuantity" numFmtId="0">
      <sharedItems containsSemiMixedTypes="0" containsString="0" containsNumber="1" containsInteger="1" minValue="19" maxValue="91"/>
    </cacheField>
    <cacheField name="LastRestockDate" numFmtId="14">
      <sharedItems containsSemiMixedTypes="0" containsNonDate="0" containsDate="1" containsString="0" minDate="2024-01-01T00:00:00" maxDate="2024-06-22T00: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refreshedDate="45946.741334606479" createdVersion="8" refreshedVersion="8" minRefreshableVersion="3" recordCount="10" xr:uid="{168C61F0-A543-42A6-B97A-BCD9B58098FC}">
  <cacheSource type="worksheet">
    <worksheetSource ref="A1:K11" sheet="Inventory_Data"/>
  </cacheSource>
  <cacheFields count="13">
    <cacheField name="ProductID" numFmtId="0">
      <sharedItems containsSemiMixedTypes="0" containsString="0" containsNumber="1" containsInteger="1" minValue="3001" maxValue="3010"/>
    </cacheField>
    <cacheField name="ProductName" numFmtId="0">
      <sharedItems count="10">
        <s v="Product_1"/>
        <s v="Product_2"/>
        <s v="Product_3"/>
        <s v="Product_4"/>
        <s v="Product_5"/>
        <s v="Product_6"/>
        <s v="Product_7"/>
        <s v="Product_8"/>
        <s v="Product_9"/>
        <s v="Product_10"/>
      </sharedItems>
    </cacheField>
    <cacheField name="Category" numFmtId="0">
      <sharedItems/>
    </cacheField>
    <cacheField name="Supplier" numFmtId="0">
      <sharedItems count="4">
        <s v="DataHub"/>
        <s v="TechSource"/>
        <s v="GigaMall"/>
        <s v="ElectroPro"/>
      </sharedItems>
    </cacheField>
    <cacheField name="PurchasePrice" numFmtId="164">
      <sharedItems containsSemiMixedTypes="0" containsString="0" containsNumber="1" containsInteger="1" minValue="211" maxValue="973"/>
    </cacheField>
    <cacheField name="SellingPrice" numFmtId="164">
      <sharedItems containsSemiMixedTypes="0" containsString="0" containsNumber="1" containsInteger="1" minValue="571" maxValue="1916" count="10">
        <n v="713"/>
        <n v="654"/>
        <n v="1471"/>
        <n v="571"/>
        <n v="710"/>
        <n v="1819"/>
        <n v="998"/>
        <n v="1916"/>
        <n v="1470"/>
        <n v="736"/>
      </sharedItems>
    </cacheField>
    <cacheField name="StockQuantity" numFmtId="0">
      <sharedItems containsSemiMixedTypes="0" containsString="0" containsNumber="1" containsInteger="1" minValue="19" maxValue="91"/>
    </cacheField>
    <cacheField name="LastRestockDate" numFmtId="14">
      <sharedItems containsSemiMixedTypes="0" containsNonDate="0" containsDate="1" containsString="0" minDate="2024-01-01T00:00:00" maxDate="2024-06-22T00:00:00"/>
    </cacheField>
    <cacheField name="Projected Total Sales" numFmtId="164">
      <sharedItems containsSemiMixedTypes="0" containsString="0" containsNumber="1" containsInteger="1" minValue="12426" maxValue="88822"/>
    </cacheField>
    <cacheField name="Total Cost" numFmtId="164">
      <sharedItems containsSemiMixedTypes="0" containsString="0" containsNumber="1" containsInteger="1" minValue="6870" maxValue="71029"/>
    </cacheField>
    <cacheField name="Profit per Product" numFmtId="164">
      <sharedItems containsSemiMixedTypes="0" containsString="0" containsNumber="1" containsInteger="1" minValue="-29346" maxValue="70043"/>
    </cacheField>
    <cacheField name="Profit" numFmtId="0" formula="SellingPrice-PurchasePrice" databaseField="0"/>
    <cacheField name="Percentage of the profit" numFmtId="0" formula=" (Profit/SellingPrice)*10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2001"/>
    <d v="2024-01-01T00:00:00"/>
    <n v="553"/>
    <x v="0"/>
    <s v="Electronics"/>
    <n v="8"/>
    <n v="690"/>
    <x v="0"/>
    <n v="5520"/>
  </r>
  <r>
    <n v="2002"/>
    <d v="2023-11-05T00:00:00"/>
    <n v="557"/>
    <x v="1"/>
    <s v="Electronics"/>
    <n v="3"/>
    <n v="773"/>
    <x v="1"/>
    <n v="2319"/>
  </r>
  <r>
    <n v="2003"/>
    <d v="2023-10-03T00:00:00"/>
    <n v="562"/>
    <x v="1"/>
    <s v="Electronics"/>
    <n v="6"/>
    <n v="912"/>
    <x v="1"/>
    <n v="5472"/>
  </r>
  <r>
    <n v="2004"/>
    <d v="2023-03-26T00:00:00"/>
    <n v="549"/>
    <x v="2"/>
    <s v="Electronics"/>
    <n v="9"/>
    <n v="307"/>
    <x v="2"/>
    <n v="2763"/>
  </r>
  <r>
    <n v="2005"/>
    <d v="2023-12-30T00:00:00"/>
    <n v="588"/>
    <x v="1"/>
    <s v="Electronics"/>
    <n v="2"/>
    <n v="1721"/>
    <x v="0"/>
    <n v="3442"/>
  </r>
  <r>
    <n v="2006"/>
    <d v="2023-08-14T00:00:00"/>
    <n v="578"/>
    <x v="3"/>
    <s v="Electronics"/>
    <n v="6"/>
    <n v="732"/>
    <x v="3"/>
    <n v="4392"/>
  </r>
  <r>
    <n v="2007"/>
    <d v="2023-04-25T00:00:00"/>
    <n v="558"/>
    <x v="0"/>
    <s v="Electronics"/>
    <n v="8"/>
    <n v="727"/>
    <x v="2"/>
    <n v="5816"/>
  </r>
  <r>
    <n v="2008"/>
    <d v="2023-06-02T00:00:00"/>
    <n v="526"/>
    <x v="1"/>
    <s v="Electronics"/>
    <n v="3"/>
    <n v="488"/>
    <x v="3"/>
    <n v="1464"/>
  </r>
  <r>
    <n v="2009"/>
    <d v="2023-05-18T00:00:00"/>
    <n v="517"/>
    <x v="3"/>
    <s v="Electronics"/>
    <n v="8"/>
    <n v="1725"/>
    <x v="2"/>
    <n v="13800"/>
  </r>
  <r>
    <n v="2010"/>
    <d v="2023-07-22T00:00:00"/>
    <n v="585"/>
    <x v="2"/>
    <s v="Electronics"/>
    <n v="2"/>
    <n v="1416"/>
    <x v="0"/>
    <n v="2832"/>
  </r>
  <r>
    <n v="2011"/>
    <d v="2023-02-02T00:00:00"/>
    <n v="508"/>
    <x v="3"/>
    <s v="Electronics"/>
    <n v="1"/>
    <n v="684"/>
    <x v="3"/>
    <n v="684"/>
  </r>
  <r>
    <n v="2012"/>
    <d v="2023-02-10T00:00:00"/>
    <n v="552"/>
    <x v="4"/>
    <s v="Electronics"/>
    <n v="3"/>
    <n v="1102"/>
    <x v="2"/>
    <n v="3306"/>
  </r>
  <r>
    <n v="2013"/>
    <d v="2023-10-31T00:00:00"/>
    <n v="576"/>
    <x v="3"/>
    <s v="Electronics"/>
    <n v="4"/>
    <n v="883"/>
    <x v="3"/>
    <n v="3532"/>
  </r>
  <r>
    <n v="2014"/>
    <d v="2023-06-19T00:00:00"/>
    <n v="559"/>
    <x v="3"/>
    <s v="Electronics"/>
    <n v="9"/>
    <n v="1807"/>
    <x v="1"/>
    <n v="16263"/>
  </r>
  <r>
    <n v="2015"/>
    <d v="2023-08-26T00:00:00"/>
    <n v="517"/>
    <x v="1"/>
    <s v="Electronics"/>
    <n v="10"/>
    <n v="1149"/>
    <x v="2"/>
    <n v="11490"/>
  </r>
  <r>
    <n v="2016"/>
    <d v="2023-09-13T00:00:00"/>
    <n v="593"/>
    <x v="0"/>
    <s v="Electronics"/>
    <n v="7"/>
    <n v="1729"/>
    <x v="3"/>
    <n v="12103"/>
  </r>
  <r>
    <n v="2017"/>
    <d v="2023-07-21T00:00:00"/>
    <n v="586"/>
    <x v="2"/>
    <s v="Electronics"/>
    <n v="6"/>
    <n v="958"/>
    <x v="3"/>
    <n v="5748"/>
  </r>
  <r>
    <n v="2018"/>
    <d v="2023-01-22T00:00:00"/>
    <n v="596"/>
    <x v="2"/>
    <s v="Electronics"/>
    <n v="10"/>
    <n v="935"/>
    <x v="0"/>
    <n v="9350"/>
  </r>
  <r>
    <n v="2019"/>
    <d v="2023-08-19T00:00:00"/>
    <n v="558"/>
    <x v="1"/>
    <s v="Electronics"/>
    <n v="3"/>
    <n v="892"/>
    <x v="0"/>
    <n v="2676"/>
  </r>
  <r>
    <n v="2020"/>
    <d v="2023-03-18T00:00:00"/>
    <n v="599"/>
    <x v="2"/>
    <s v="Electronics"/>
    <n v="5"/>
    <n v="319"/>
    <x v="3"/>
    <n v="1595"/>
  </r>
  <r>
    <n v="2021"/>
    <d v="2023-12-22T00:00:00"/>
    <n v="561"/>
    <x v="1"/>
    <s v="Electronics"/>
    <n v="6"/>
    <n v="551"/>
    <x v="1"/>
    <n v="3306"/>
  </r>
  <r>
    <n v="2022"/>
    <d v="2023-03-04T00:00:00"/>
    <n v="580"/>
    <x v="1"/>
    <s v="Electronics"/>
    <n v="2"/>
    <n v="309"/>
    <x v="0"/>
    <n v="618"/>
  </r>
  <r>
    <n v="2023"/>
    <d v="2023-04-17T00:00:00"/>
    <n v="558"/>
    <x v="1"/>
    <s v="Electronics"/>
    <n v="2"/>
    <n v="839"/>
    <x v="1"/>
    <n v="1678"/>
  </r>
  <r>
    <n v="2024"/>
    <d v="2023-04-24T00:00:00"/>
    <n v="504"/>
    <x v="4"/>
    <s v="Electronics"/>
    <n v="4"/>
    <n v="1258"/>
    <x v="0"/>
    <n v="5032"/>
  </r>
  <r>
    <n v="2025"/>
    <d v="2023-03-26T00:00:00"/>
    <n v="571"/>
    <x v="3"/>
    <s v="Electronics"/>
    <n v="3"/>
    <n v="489"/>
    <x v="2"/>
    <n v="1467"/>
  </r>
  <r>
    <n v="2026"/>
    <d v="2023-04-23T00:00:00"/>
    <n v="585"/>
    <x v="4"/>
    <s v="Electronics"/>
    <n v="1"/>
    <n v="1982"/>
    <x v="0"/>
    <n v="1982"/>
  </r>
  <r>
    <n v="2027"/>
    <d v="2023-02-26T00:00:00"/>
    <n v="553"/>
    <x v="1"/>
    <s v="Electronics"/>
    <n v="5"/>
    <n v="325"/>
    <x v="3"/>
    <n v="1625"/>
  </r>
  <r>
    <n v="2028"/>
    <d v="2023-09-02T00:00:00"/>
    <n v="501"/>
    <x v="4"/>
    <s v="Electronics"/>
    <n v="7"/>
    <n v="705"/>
    <x v="0"/>
    <n v="4935"/>
  </r>
  <r>
    <n v="2029"/>
    <d v="2023-01-25T00:00:00"/>
    <n v="577"/>
    <x v="1"/>
    <s v="Electronics"/>
    <n v="3"/>
    <n v="604"/>
    <x v="1"/>
    <n v="1812"/>
  </r>
  <r>
    <n v="2030"/>
    <d v="2023-07-20T00:00:00"/>
    <n v="554"/>
    <x v="1"/>
    <s v="Electronics"/>
    <n v="7"/>
    <n v="1492"/>
    <x v="2"/>
    <n v="10444"/>
  </r>
  <r>
    <n v="2031"/>
    <d v="2023-03-28T00:00:00"/>
    <n v="596"/>
    <x v="3"/>
    <s v="Electronics"/>
    <n v="9"/>
    <n v="1936"/>
    <x v="2"/>
    <n v="17424"/>
  </r>
  <r>
    <n v="2032"/>
    <d v="2023-11-27T00:00:00"/>
    <n v="578"/>
    <x v="2"/>
    <s v="Electronics"/>
    <n v="9"/>
    <n v="1967"/>
    <x v="2"/>
    <n v="17703"/>
  </r>
  <r>
    <n v="2033"/>
    <d v="2023-02-11T00:00:00"/>
    <n v="500"/>
    <x v="3"/>
    <s v="Electronics"/>
    <n v="2"/>
    <n v="1358"/>
    <x v="3"/>
    <n v="2716"/>
  </r>
  <r>
    <n v="2034"/>
    <d v="2023-12-23T00:00:00"/>
    <n v="525"/>
    <x v="3"/>
    <s v="Electronics"/>
    <n v="5"/>
    <n v="822"/>
    <x v="3"/>
    <n v="4110"/>
  </r>
  <r>
    <n v="2035"/>
    <d v="2023-01-26T00:00:00"/>
    <n v="598"/>
    <x v="3"/>
    <s v="Electronics"/>
    <n v="2"/>
    <n v="390"/>
    <x v="1"/>
    <n v="780"/>
  </r>
  <r>
    <n v="2036"/>
    <d v="2023-03-29T00:00:00"/>
    <n v="515"/>
    <x v="4"/>
    <s v="Electronics"/>
    <n v="5"/>
    <n v="1452"/>
    <x v="1"/>
    <n v="7260"/>
  </r>
  <r>
    <n v="2037"/>
    <d v="2023-09-17T00:00:00"/>
    <n v="559"/>
    <x v="3"/>
    <s v="Electronics"/>
    <n v="6"/>
    <n v="333"/>
    <x v="0"/>
    <n v="1998"/>
  </r>
  <r>
    <n v="2038"/>
    <d v="2023-04-30T00:00:00"/>
    <n v="595"/>
    <x v="3"/>
    <s v="Electronics"/>
    <n v="10"/>
    <n v="1286"/>
    <x v="0"/>
    <n v="12860"/>
  </r>
  <r>
    <n v="2039"/>
    <d v="2023-12-18T00:00:00"/>
    <n v="510"/>
    <x v="3"/>
    <s v="Electronics"/>
    <n v="5"/>
    <n v="1874"/>
    <x v="0"/>
    <n v="9370"/>
  </r>
  <r>
    <n v="2040"/>
    <d v="2023-04-12T00:00:00"/>
    <n v="513"/>
    <x v="3"/>
    <s v="Electronics"/>
    <n v="1"/>
    <n v="1465"/>
    <x v="3"/>
    <n v="1465"/>
  </r>
  <r>
    <n v="2041"/>
    <d v="2023-08-14T00:00:00"/>
    <n v="563"/>
    <x v="4"/>
    <s v="Electronics"/>
    <n v="8"/>
    <n v="994"/>
    <x v="3"/>
    <n v="7952"/>
  </r>
  <r>
    <n v="2042"/>
    <d v="2023-02-17T00:00:00"/>
    <n v="599"/>
    <x v="2"/>
    <s v="Electronics"/>
    <n v="6"/>
    <n v="1658"/>
    <x v="1"/>
    <n v="9948"/>
  </r>
  <r>
    <n v="2043"/>
    <d v="2023-08-21T00:00:00"/>
    <n v="566"/>
    <x v="3"/>
    <s v="Electronics"/>
    <n v="7"/>
    <n v="961"/>
    <x v="2"/>
    <n v="6727"/>
  </r>
  <r>
    <n v="2044"/>
    <d v="2023-11-03T00:00:00"/>
    <n v="551"/>
    <x v="0"/>
    <s v="Electronics"/>
    <n v="7"/>
    <n v="1349"/>
    <x v="3"/>
    <n v="9443"/>
  </r>
  <r>
    <n v="2045"/>
    <d v="2023-11-26T00:00:00"/>
    <n v="580"/>
    <x v="4"/>
    <s v="Electronics"/>
    <n v="2"/>
    <n v="506"/>
    <x v="1"/>
    <n v="1012"/>
  </r>
  <r>
    <n v="2046"/>
    <d v="2023-06-11T00:00:00"/>
    <n v="586"/>
    <x v="2"/>
    <s v="Electronics"/>
    <n v="8"/>
    <n v="1261"/>
    <x v="1"/>
    <n v="10088"/>
  </r>
  <r>
    <n v="2047"/>
    <d v="2023-05-07T00:00:00"/>
    <n v="526"/>
    <x v="1"/>
    <s v="Electronics"/>
    <n v="4"/>
    <n v="457"/>
    <x v="2"/>
    <n v="1828"/>
  </r>
  <r>
    <n v="2048"/>
    <d v="2023-03-12T00:00:00"/>
    <n v="514"/>
    <x v="4"/>
    <s v="Electronics"/>
    <n v="7"/>
    <n v="1637"/>
    <x v="1"/>
    <n v="11459"/>
  </r>
  <r>
    <n v="2049"/>
    <d v="2023-06-14T00:00:00"/>
    <n v="550"/>
    <x v="4"/>
    <s v="Electronics"/>
    <n v="8"/>
    <n v="1004"/>
    <x v="1"/>
    <n v="8032"/>
  </r>
  <r>
    <n v="2050"/>
    <d v="2023-10-05T00:00:00"/>
    <n v="595"/>
    <x v="0"/>
    <s v="Electronics"/>
    <n v="10"/>
    <n v="1668"/>
    <x v="3"/>
    <n v="16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n v="2001"/>
    <d v="2024-01-01T00:00:00"/>
    <n v="553"/>
    <x v="0"/>
    <s v="Electronics"/>
    <n v="8"/>
    <x v="0"/>
    <x v="0"/>
    <n v="5520"/>
  </r>
  <r>
    <n v="2002"/>
    <d v="2023-11-05T00:00:00"/>
    <n v="557"/>
    <x v="1"/>
    <s v="Electronics"/>
    <n v="3"/>
    <x v="1"/>
    <x v="1"/>
    <n v="2319"/>
  </r>
  <r>
    <n v="2003"/>
    <d v="2023-10-03T00:00:00"/>
    <n v="562"/>
    <x v="1"/>
    <s v="Electronics"/>
    <n v="6"/>
    <x v="2"/>
    <x v="1"/>
    <n v="5472"/>
  </r>
  <r>
    <n v="2004"/>
    <d v="2023-03-26T00:00:00"/>
    <n v="549"/>
    <x v="2"/>
    <s v="Electronics"/>
    <n v="9"/>
    <x v="3"/>
    <x v="2"/>
    <n v="2763"/>
  </r>
  <r>
    <n v="2005"/>
    <d v="2023-12-30T00:00:00"/>
    <n v="588"/>
    <x v="1"/>
    <s v="Electronics"/>
    <n v="2"/>
    <x v="4"/>
    <x v="0"/>
    <n v="3442"/>
  </r>
  <r>
    <n v="2006"/>
    <d v="2023-08-14T00:00:00"/>
    <n v="578"/>
    <x v="3"/>
    <s v="Electronics"/>
    <n v="6"/>
    <x v="5"/>
    <x v="3"/>
    <n v="4392"/>
  </r>
  <r>
    <n v="2007"/>
    <d v="2023-04-25T00:00:00"/>
    <n v="558"/>
    <x v="0"/>
    <s v="Electronics"/>
    <n v="8"/>
    <x v="6"/>
    <x v="2"/>
    <n v="5816"/>
  </r>
  <r>
    <n v="2008"/>
    <d v="2023-06-02T00:00:00"/>
    <n v="526"/>
    <x v="1"/>
    <s v="Electronics"/>
    <n v="3"/>
    <x v="7"/>
    <x v="3"/>
    <n v="1464"/>
  </r>
  <r>
    <n v="2009"/>
    <d v="2023-05-18T00:00:00"/>
    <n v="517"/>
    <x v="3"/>
    <s v="Electronics"/>
    <n v="8"/>
    <x v="8"/>
    <x v="2"/>
    <n v="13800"/>
  </r>
  <r>
    <n v="2010"/>
    <d v="2023-07-22T00:00:00"/>
    <n v="585"/>
    <x v="2"/>
    <s v="Electronics"/>
    <n v="2"/>
    <x v="9"/>
    <x v="0"/>
    <n v="2832"/>
  </r>
  <r>
    <n v="2011"/>
    <d v="2023-02-02T00:00:00"/>
    <n v="508"/>
    <x v="3"/>
    <s v="Electronics"/>
    <n v="1"/>
    <x v="10"/>
    <x v="3"/>
    <n v="684"/>
  </r>
  <r>
    <n v="2012"/>
    <d v="2023-02-10T00:00:00"/>
    <n v="552"/>
    <x v="4"/>
    <s v="Electronics"/>
    <n v="3"/>
    <x v="11"/>
    <x v="2"/>
    <n v="3306"/>
  </r>
  <r>
    <n v="2013"/>
    <d v="2023-10-31T00:00:00"/>
    <n v="576"/>
    <x v="3"/>
    <s v="Electronics"/>
    <n v="4"/>
    <x v="12"/>
    <x v="3"/>
    <n v="3532"/>
  </r>
  <r>
    <n v="2014"/>
    <d v="2023-06-19T00:00:00"/>
    <n v="559"/>
    <x v="3"/>
    <s v="Electronics"/>
    <n v="9"/>
    <x v="13"/>
    <x v="1"/>
    <n v="16263"/>
  </r>
  <r>
    <n v="2015"/>
    <d v="2023-08-26T00:00:00"/>
    <n v="517"/>
    <x v="1"/>
    <s v="Electronics"/>
    <n v="10"/>
    <x v="14"/>
    <x v="2"/>
    <n v="11490"/>
  </r>
  <r>
    <n v="2016"/>
    <d v="2023-09-13T00:00:00"/>
    <n v="593"/>
    <x v="0"/>
    <s v="Electronics"/>
    <n v="7"/>
    <x v="15"/>
    <x v="3"/>
    <n v="12103"/>
  </r>
  <r>
    <n v="2017"/>
    <d v="2023-07-21T00:00:00"/>
    <n v="586"/>
    <x v="2"/>
    <s v="Electronics"/>
    <n v="6"/>
    <x v="16"/>
    <x v="3"/>
    <n v="5748"/>
  </r>
  <r>
    <n v="2018"/>
    <d v="2023-01-22T00:00:00"/>
    <n v="596"/>
    <x v="2"/>
    <s v="Electronics"/>
    <n v="10"/>
    <x v="17"/>
    <x v="0"/>
    <n v="9350"/>
  </r>
  <r>
    <n v="2019"/>
    <d v="2023-08-19T00:00:00"/>
    <n v="558"/>
    <x v="1"/>
    <s v="Electronics"/>
    <n v="3"/>
    <x v="18"/>
    <x v="0"/>
    <n v="2676"/>
  </r>
  <r>
    <n v="2020"/>
    <d v="2023-03-18T00:00:00"/>
    <n v="599"/>
    <x v="2"/>
    <s v="Electronics"/>
    <n v="5"/>
    <x v="19"/>
    <x v="3"/>
    <n v="1595"/>
  </r>
  <r>
    <n v="2021"/>
    <d v="2023-12-22T00:00:00"/>
    <n v="561"/>
    <x v="1"/>
    <s v="Electronics"/>
    <n v="6"/>
    <x v="20"/>
    <x v="1"/>
    <n v="3306"/>
  </r>
  <r>
    <n v="2022"/>
    <d v="2023-03-04T00:00:00"/>
    <n v="580"/>
    <x v="1"/>
    <s v="Electronics"/>
    <n v="2"/>
    <x v="21"/>
    <x v="0"/>
    <n v="618"/>
  </r>
  <r>
    <n v="2023"/>
    <d v="2023-04-17T00:00:00"/>
    <n v="558"/>
    <x v="1"/>
    <s v="Electronics"/>
    <n v="2"/>
    <x v="22"/>
    <x v="1"/>
    <n v="1678"/>
  </r>
  <r>
    <n v="2024"/>
    <d v="2023-04-24T00:00:00"/>
    <n v="504"/>
    <x v="4"/>
    <s v="Electronics"/>
    <n v="4"/>
    <x v="23"/>
    <x v="0"/>
    <n v="5032"/>
  </r>
  <r>
    <n v="2025"/>
    <d v="2023-03-26T00:00:00"/>
    <n v="571"/>
    <x v="3"/>
    <s v="Electronics"/>
    <n v="3"/>
    <x v="24"/>
    <x v="2"/>
    <n v="1467"/>
  </r>
  <r>
    <n v="2026"/>
    <d v="2023-04-23T00:00:00"/>
    <n v="585"/>
    <x v="4"/>
    <s v="Electronics"/>
    <n v="1"/>
    <x v="25"/>
    <x v="0"/>
    <n v="1982"/>
  </r>
  <r>
    <n v="2027"/>
    <d v="2023-02-26T00:00:00"/>
    <n v="553"/>
    <x v="1"/>
    <s v="Electronics"/>
    <n v="5"/>
    <x v="26"/>
    <x v="3"/>
    <n v="1625"/>
  </r>
  <r>
    <n v="2028"/>
    <d v="2023-09-02T00:00:00"/>
    <n v="501"/>
    <x v="4"/>
    <s v="Electronics"/>
    <n v="7"/>
    <x v="27"/>
    <x v="0"/>
    <n v="4935"/>
  </r>
  <r>
    <n v="2029"/>
    <d v="2023-01-25T00:00:00"/>
    <n v="577"/>
    <x v="1"/>
    <s v="Electronics"/>
    <n v="3"/>
    <x v="28"/>
    <x v="1"/>
    <n v="1812"/>
  </r>
  <r>
    <n v="2030"/>
    <d v="2023-07-20T00:00:00"/>
    <n v="554"/>
    <x v="1"/>
    <s v="Electronics"/>
    <n v="7"/>
    <x v="29"/>
    <x v="2"/>
    <n v="10444"/>
  </r>
  <r>
    <n v="2031"/>
    <d v="2023-03-28T00:00:00"/>
    <n v="596"/>
    <x v="3"/>
    <s v="Electronics"/>
    <n v="9"/>
    <x v="30"/>
    <x v="2"/>
    <n v="17424"/>
  </r>
  <r>
    <n v="2032"/>
    <d v="2023-11-27T00:00:00"/>
    <n v="578"/>
    <x v="2"/>
    <s v="Electronics"/>
    <n v="9"/>
    <x v="31"/>
    <x v="2"/>
    <n v="17703"/>
  </r>
  <r>
    <n v="2033"/>
    <d v="2023-02-11T00:00:00"/>
    <n v="500"/>
    <x v="3"/>
    <s v="Electronics"/>
    <n v="2"/>
    <x v="32"/>
    <x v="3"/>
    <n v="2716"/>
  </r>
  <r>
    <n v="2034"/>
    <d v="2023-12-23T00:00:00"/>
    <n v="525"/>
    <x v="3"/>
    <s v="Electronics"/>
    <n v="5"/>
    <x v="33"/>
    <x v="3"/>
    <n v="4110"/>
  </r>
  <r>
    <n v="2035"/>
    <d v="2023-01-26T00:00:00"/>
    <n v="598"/>
    <x v="3"/>
    <s v="Electronics"/>
    <n v="2"/>
    <x v="34"/>
    <x v="1"/>
    <n v="780"/>
  </r>
  <r>
    <n v="2036"/>
    <d v="2023-03-29T00:00:00"/>
    <n v="515"/>
    <x v="4"/>
    <s v="Electronics"/>
    <n v="5"/>
    <x v="35"/>
    <x v="1"/>
    <n v="7260"/>
  </r>
  <r>
    <n v="2037"/>
    <d v="2023-09-17T00:00:00"/>
    <n v="559"/>
    <x v="3"/>
    <s v="Electronics"/>
    <n v="6"/>
    <x v="36"/>
    <x v="0"/>
    <n v="1998"/>
  </r>
  <r>
    <n v="2038"/>
    <d v="2023-04-30T00:00:00"/>
    <n v="595"/>
    <x v="3"/>
    <s v="Electronics"/>
    <n v="10"/>
    <x v="37"/>
    <x v="0"/>
    <n v="12860"/>
  </r>
  <r>
    <n v="2039"/>
    <d v="2023-12-18T00:00:00"/>
    <n v="510"/>
    <x v="3"/>
    <s v="Electronics"/>
    <n v="5"/>
    <x v="38"/>
    <x v="0"/>
    <n v="9370"/>
  </r>
  <r>
    <n v="2040"/>
    <d v="2023-04-12T00:00:00"/>
    <n v="513"/>
    <x v="3"/>
    <s v="Electronics"/>
    <n v="1"/>
    <x v="39"/>
    <x v="3"/>
    <n v="1465"/>
  </r>
  <r>
    <n v="2041"/>
    <d v="2023-08-14T00:00:00"/>
    <n v="563"/>
    <x v="4"/>
    <s v="Electronics"/>
    <n v="8"/>
    <x v="40"/>
    <x v="3"/>
    <n v="7952"/>
  </r>
  <r>
    <n v="2042"/>
    <d v="2023-02-17T00:00:00"/>
    <n v="599"/>
    <x v="2"/>
    <s v="Electronics"/>
    <n v="6"/>
    <x v="41"/>
    <x v="1"/>
    <n v="9948"/>
  </r>
  <r>
    <n v="2043"/>
    <d v="2023-08-21T00:00:00"/>
    <n v="566"/>
    <x v="3"/>
    <s v="Electronics"/>
    <n v="7"/>
    <x v="42"/>
    <x v="2"/>
    <n v="6727"/>
  </r>
  <r>
    <n v="2044"/>
    <d v="2023-11-03T00:00:00"/>
    <n v="551"/>
    <x v="0"/>
    <s v="Electronics"/>
    <n v="7"/>
    <x v="43"/>
    <x v="3"/>
    <n v="9443"/>
  </r>
  <r>
    <n v="2045"/>
    <d v="2023-11-26T00:00:00"/>
    <n v="580"/>
    <x v="4"/>
    <s v="Electronics"/>
    <n v="2"/>
    <x v="44"/>
    <x v="1"/>
    <n v="1012"/>
  </r>
  <r>
    <n v="2046"/>
    <d v="2023-06-11T00:00:00"/>
    <n v="586"/>
    <x v="2"/>
    <s v="Electronics"/>
    <n v="8"/>
    <x v="45"/>
    <x v="1"/>
    <n v="10088"/>
  </r>
  <r>
    <n v="2047"/>
    <d v="2023-05-07T00:00:00"/>
    <n v="526"/>
    <x v="1"/>
    <s v="Electronics"/>
    <n v="4"/>
    <x v="46"/>
    <x v="2"/>
    <n v="1828"/>
  </r>
  <r>
    <n v="2048"/>
    <d v="2023-03-12T00:00:00"/>
    <n v="514"/>
    <x v="4"/>
    <s v="Electronics"/>
    <n v="7"/>
    <x v="47"/>
    <x v="1"/>
    <n v="11459"/>
  </r>
  <r>
    <n v="2049"/>
    <d v="2023-06-14T00:00:00"/>
    <n v="550"/>
    <x v="4"/>
    <s v="Electronics"/>
    <n v="8"/>
    <x v="48"/>
    <x v="1"/>
    <n v="8032"/>
  </r>
  <r>
    <n v="2050"/>
    <d v="2023-10-05T00:00:00"/>
    <n v="595"/>
    <x v="0"/>
    <s v="Electronics"/>
    <n v="10"/>
    <x v="49"/>
    <x v="3"/>
    <n v="16680"/>
  </r>
  <r>
    <m/>
    <m/>
    <m/>
    <x v="5"/>
    <m/>
    <m/>
    <x v="50"/>
    <x v="4"/>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3001"/>
    <x v="0"/>
    <s v="Electronics"/>
    <x v="0"/>
    <n v="652"/>
    <n v="713"/>
    <n v="63"/>
    <d v="2024-02-29T00:00:00"/>
  </r>
  <r>
    <n v="3002"/>
    <x v="1"/>
    <s v="Electronics"/>
    <x v="1"/>
    <n v="915"/>
    <n v="654"/>
    <n v="19"/>
    <d v="2024-06-21T00:00:00"/>
  </r>
  <r>
    <n v="3003"/>
    <x v="2"/>
    <s v="Electronics"/>
    <x v="2"/>
    <n v="759"/>
    <n v="1471"/>
    <n v="54"/>
    <d v="2024-02-18T00:00:00"/>
  </r>
  <r>
    <n v="3004"/>
    <x v="3"/>
    <s v="Electronics"/>
    <x v="1"/>
    <n v="973"/>
    <n v="571"/>
    <n v="73"/>
    <d v="2024-04-01T00:00:00"/>
  </r>
  <r>
    <n v="3005"/>
    <x v="4"/>
    <s v="Electronics"/>
    <x v="1"/>
    <n v="543"/>
    <n v="710"/>
    <n v="79"/>
    <d v="2024-05-12T00:00:00"/>
  </r>
  <r>
    <n v="3006"/>
    <x v="5"/>
    <s v="Electronics"/>
    <x v="3"/>
    <n v="605"/>
    <n v="1819"/>
    <n v="48"/>
    <d v="2024-01-10T00:00:00"/>
  </r>
  <r>
    <n v="3007"/>
    <x v="6"/>
    <s v="Electronics"/>
    <x v="1"/>
    <n v="211"/>
    <n v="998"/>
    <n v="89"/>
    <d v="2024-04-20T00:00:00"/>
  </r>
  <r>
    <n v="3008"/>
    <x v="7"/>
    <s v="Electronics"/>
    <x v="1"/>
    <n v="929"/>
    <n v="1916"/>
    <n v="46"/>
    <d v="2024-06-08T00:00:00"/>
  </r>
  <r>
    <n v="3009"/>
    <x v="8"/>
    <s v="Electronics"/>
    <x v="2"/>
    <n v="229"/>
    <n v="1470"/>
    <n v="30"/>
    <d v="2024-03-12T00:00:00"/>
  </r>
  <r>
    <n v="3010"/>
    <x v="9"/>
    <s v="Electronics"/>
    <x v="0"/>
    <n v="598"/>
    <n v="736"/>
    <n v="91"/>
    <d v="2024-01-01T0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3001"/>
    <x v="0"/>
    <s v="Electronics"/>
    <x v="0"/>
    <n v="652"/>
    <x v="0"/>
    <n v="63"/>
    <d v="2024-02-29T00:00:00"/>
    <n v="44919"/>
    <n v="41076"/>
    <n v="3843"/>
  </r>
  <r>
    <n v="3002"/>
    <x v="1"/>
    <s v="Electronics"/>
    <x v="1"/>
    <n v="915"/>
    <x v="1"/>
    <n v="19"/>
    <d v="2024-06-21T00:00:00"/>
    <n v="12426"/>
    <n v="17385"/>
    <n v="-4959"/>
  </r>
  <r>
    <n v="3003"/>
    <x v="2"/>
    <s v="Electronics"/>
    <x v="2"/>
    <n v="759"/>
    <x v="2"/>
    <n v="54"/>
    <d v="2024-02-18T00:00:00"/>
    <n v="79434"/>
    <n v="40986"/>
    <n v="38448"/>
  </r>
  <r>
    <n v="3004"/>
    <x v="3"/>
    <s v="Electronics"/>
    <x v="1"/>
    <n v="973"/>
    <x v="3"/>
    <n v="73"/>
    <d v="2024-04-01T00:00:00"/>
    <n v="41683"/>
    <n v="71029"/>
    <n v="-29346"/>
  </r>
  <r>
    <n v="3005"/>
    <x v="4"/>
    <s v="Electronics"/>
    <x v="1"/>
    <n v="543"/>
    <x v="4"/>
    <n v="79"/>
    <d v="2024-05-12T00:00:00"/>
    <n v="56090"/>
    <n v="42897"/>
    <n v="13193"/>
  </r>
  <r>
    <n v="3006"/>
    <x v="5"/>
    <s v="Electronics"/>
    <x v="3"/>
    <n v="605"/>
    <x v="5"/>
    <n v="48"/>
    <d v="2024-01-10T00:00:00"/>
    <n v="87312"/>
    <n v="29040"/>
    <n v="58272"/>
  </r>
  <r>
    <n v="3007"/>
    <x v="6"/>
    <s v="Electronics"/>
    <x v="1"/>
    <n v="211"/>
    <x v="6"/>
    <n v="89"/>
    <d v="2024-04-20T00:00:00"/>
    <n v="88822"/>
    <n v="18779"/>
    <n v="70043"/>
  </r>
  <r>
    <n v="3008"/>
    <x v="7"/>
    <s v="Electronics"/>
    <x v="1"/>
    <n v="929"/>
    <x v="7"/>
    <n v="46"/>
    <d v="2024-06-08T00:00:00"/>
    <n v="88136"/>
    <n v="42734"/>
    <n v="45402"/>
  </r>
  <r>
    <n v="3009"/>
    <x v="8"/>
    <s v="Electronics"/>
    <x v="2"/>
    <n v="229"/>
    <x v="8"/>
    <n v="30"/>
    <d v="2024-03-12T00:00:00"/>
    <n v="44100"/>
    <n v="6870"/>
    <n v="37230"/>
  </r>
  <r>
    <n v="3010"/>
    <x v="9"/>
    <s v="Electronics"/>
    <x v="0"/>
    <n v="598"/>
    <x v="9"/>
    <n v="91"/>
    <d v="2024-01-01T00:00:00"/>
    <n v="66976"/>
    <n v="54418"/>
    <n v="125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D45AEF-F9EA-43BF-8E9A-2B9BAC825C9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colHeaderCaption="Products">
  <location ref="A12:G18" firstHeaderRow="1" firstDataRow="2" firstDataCol="1"/>
  <pivotFields count="9">
    <pivotField showAll="0"/>
    <pivotField showAll="0"/>
    <pivotField showAll="0"/>
    <pivotField axis="axisCol" showAll="0">
      <items count="7">
        <item x="2"/>
        <item x="1"/>
        <item x="0"/>
        <item x="3"/>
        <item x="4"/>
        <item x="5"/>
        <item t="default"/>
      </items>
    </pivotField>
    <pivotField showAll="0"/>
    <pivotField showAll="0"/>
    <pivotField showAll="0"/>
    <pivotField axis="axisRow" showAll="0">
      <items count="6">
        <item x="3"/>
        <item x="1"/>
        <item x="0"/>
        <item x="2"/>
        <item h="1" x="4"/>
        <item t="default"/>
      </items>
    </pivotField>
    <pivotField dataField="1" showAll="0"/>
  </pivotFields>
  <rowFields count="1">
    <field x="7"/>
  </rowFields>
  <rowItems count="5">
    <i>
      <x/>
    </i>
    <i>
      <x v="1"/>
    </i>
    <i>
      <x v="2"/>
    </i>
    <i>
      <x v="3"/>
    </i>
    <i t="grand">
      <x/>
    </i>
  </rowItems>
  <colFields count="1">
    <field x="3"/>
  </colFields>
  <colItems count="6">
    <i>
      <x/>
    </i>
    <i>
      <x v="1"/>
    </i>
    <i>
      <x v="2"/>
    </i>
    <i>
      <x v="3"/>
    </i>
    <i>
      <x v="4"/>
    </i>
    <i t="grand">
      <x/>
    </i>
  </colItems>
  <dataFields count="1">
    <dataField name="Total Sales per Region" fld="8" baseField="0" baseItem="0" numFmtId="164"/>
  </dataFields>
  <formats count="2">
    <format dxfId="7">
      <pivotArea outline="0" collapsedLevelsAreSubtotals="1" fieldPosition="0"/>
    </format>
    <format dxfId="6">
      <pivotArea field="7" grandCol="1" collapsedLevelsAreSubtotals="1" axis="axisRow"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6283F1-B889-49D3-89AB-DDF1AADD3721}"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Regions" colHeaderCaption="Products">
  <location ref="J3:P8" firstHeaderRow="1" firstDataRow="2" firstDataCol="1"/>
  <pivotFields count="9">
    <pivotField showAll="0"/>
    <pivotField showAll="0"/>
    <pivotField showAll="0"/>
    <pivotField axis="axisCol" showAll="0">
      <items count="7">
        <item x="2"/>
        <item x="1"/>
        <item x="0"/>
        <item x="3"/>
        <item x="4"/>
        <item x="5"/>
        <item t="default"/>
      </items>
    </pivotField>
    <pivotField showAll="0"/>
    <pivotField showAll="0"/>
    <pivotField dataField="1" showAll="0">
      <items count="52">
        <item x="3"/>
        <item x="21"/>
        <item x="19"/>
        <item x="26"/>
        <item x="36"/>
        <item x="34"/>
        <item x="46"/>
        <item x="7"/>
        <item x="24"/>
        <item x="44"/>
        <item x="20"/>
        <item x="28"/>
        <item x="10"/>
        <item x="0"/>
        <item x="27"/>
        <item x="6"/>
        <item x="5"/>
        <item x="1"/>
        <item x="33"/>
        <item x="22"/>
        <item x="12"/>
        <item x="18"/>
        <item x="2"/>
        <item x="17"/>
        <item x="16"/>
        <item x="42"/>
        <item x="40"/>
        <item x="48"/>
        <item x="11"/>
        <item x="14"/>
        <item x="23"/>
        <item x="45"/>
        <item x="37"/>
        <item x="43"/>
        <item x="32"/>
        <item x="9"/>
        <item x="35"/>
        <item x="39"/>
        <item x="29"/>
        <item x="47"/>
        <item x="41"/>
        <item x="49"/>
        <item x="4"/>
        <item x="8"/>
        <item x="15"/>
        <item x="13"/>
        <item x="38"/>
        <item x="30"/>
        <item x="31"/>
        <item x="25"/>
        <item x="50"/>
        <item t="default"/>
      </items>
    </pivotField>
    <pivotField axis="axisRow" showAll="0">
      <items count="6">
        <item x="3"/>
        <item x="1"/>
        <item x="0"/>
        <item x="2"/>
        <item h="1" x="4"/>
        <item t="default"/>
      </items>
    </pivotField>
    <pivotField showAll="0"/>
  </pivotFields>
  <rowFields count="1">
    <field x="7"/>
  </rowFields>
  <rowItems count="4">
    <i>
      <x/>
    </i>
    <i>
      <x v="1"/>
    </i>
    <i>
      <x v="2"/>
    </i>
    <i>
      <x v="3"/>
    </i>
  </rowItems>
  <colFields count="1">
    <field x="3"/>
  </colFields>
  <colItems count="6">
    <i>
      <x/>
    </i>
    <i>
      <x v="1"/>
    </i>
    <i>
      <x v="2"/>
    </i>
    <i>
      <x v="3"/>
    </i>
    <i>
      <x v="4"/>
    </i>
    <i t="grand">
      <x/>
    </i>
  </colItems>
  <dataFields count="1">
    <dataField name="Unit Price per Product every region" fld="6" baseField="0" baseItem="0"/>
  </dataFields>
  <formats count="2">
    <format dxfId="9">
      <pivotArea outline="0" collapsedLevelsAreSubtotals="1" fieldPosition="0"/>
    </format>
    <format dxfId="8">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318C37-F96B-4F1E-A7FA-3CD15281DFE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gions" colHeaderCaption="Products">
  <location ref="A3:G9" firstHeaderRow="1" firstDataRow="2" firstDataCol="1"/>
  <pivotFields count="9">
    <pivotField showAll="0"/>
    <pivotField showAll="0"/>
    <pivotField showAll="0"/>
    <pivotField axis="axisCol" showAll="0">
      <items count="6">
        <item x="2"/>
        <item x="1"/>
        <item x="0"/>
        <item x="3"/>
        <item x="4"/>
        <item t="default"/>
      </items>
    </pivotField>
    <pivotField showAll="0"/>
    <pivotField dataField="1" showAll="0"/>
    <pivotField showAll="0"/>
    <pivotField axis="axisRow" showAll="0">
      <items count="5">
        <item x="3"/>
        <item x="1"/>
        <item x="0"/>
        <item x="2"/>
        <item t="default"/>
      </items>
    </pivotField>
    <pivotField showAll="0"/>
  </pivotFields>
  <rowFields count="1">
    <field x="7"/>
  </rowFields>
  <rowItems count="5">
    <i>
      <x/>
    </i>
    <i>
      <x v="1"/>
    </i>
    <i>
      <x v="2"/>
    </i>
    <i>
      <x v="3"/>
    </i>
    <i t="grand">
      <x/>
    </i>
  </rowItems>
  <colFields count="1">
    <field x="3"/>
  </colFields>
  <colItems count="6">
    <i>
      <x/>
    </i>
    <i>
      <x v="1"/>
    </i>
    <i>
      <x v="2"/>
    </i>
    <i>
      <x v="3"/>
    </i>
    <i>
      <x v="4"/>
    </i>
    <i t="grand">
      <x/>
    </i>
  </colItems>
  <dataFields count="1">
    <dataField name="Sum of Quantity Sold per Region" fld="5" baseField="0" baseItem="0"/>
  </dataFields>
  <formats count="2">
    <format dxfId="11">
      <pivotArea field="7" grandCol="1" collapsedLevelsAreSubtotals="1" axis="axisRow" fieldPosition="0">
        <references count="1">
          <reference field="7" count="1">
            <x v="0"/>
          </reference>
        </references>
      </pivotArea>
    </format>
    <format dxfId="10">
      <pivotArea field="7" grandCol="1" collapsedLevelsAreSubtotals="1" axis="axisRow" fieldPosition="0">
        <references count="1">
          <reference field="7" count="3">
            <x v="1"/>
            <x v="2"/>
            <x v="3"/>
          </reference>
        </references>
      </pivotArea>
    </format>
  </formats>
  <chartFormats count="1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 chart="0" format="8" series="1">
      <pivotArea type="data" outline="0" fieldPosition="0">
        <references count="2">
          <reference field="4294967294" count="1" selected="0">
            <x v="0"/>
          </reference>
          <reference field="3" count="1" selected="0">
            <x v="4"/>
          </reference>
        </references>
      </pivotArea>
    </chartFormat>
    <chartFormat chart="0" format="9" series="1">
      <pivotArea type="data" outline="0" fieldPosition="0">
        <references count="2">
          <reference field="4294967294" count="1" selected="0">
            <x v="0"/>
          </reference>
          <reference field="3"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FE1483-BC89-4E21-9831-EFE3EEA2A6B6}"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colHeaderCaption="Supplier">
  <location ref="A22:F34" firstHeaderRow="1" firstDataRow="2" firstDataCol="1"/>
  <pivotFields count="13">
    <pivotField showAll="0"/>
    <pivotField axis="axisRow" showAll="0">
      <items count="11">
        <item x="0"/>
        <item x="9"/>
        <item x="1"/>
        <item x="2"/>
        <item x="3"/>
        <item x="4"/>
        <item x="5"/>
        <item x="6"/>
        <item x="7"/>
        <item x="8"/>
        <item t="default"/>
      </items>
    </pivotField>
    <pivotField showAll="0"/>
    <pivotField axis="axisCol" showAll="0">
      <items count="5">
        <item x="0"/>
        <item x="3"/>
        <item x="2"/>
        <item x="1"/>
        <item t="default"/>
      </items>
    </pivotField>
    <pivotField numFmtId="164" showAll="0"/>
    <pivotField numFmtId="164" showAll="0"/>
    <pivotField dataField="1" showAll="0"/>
    <pivotField numFmtId="14" showAll="0"/>
    <pivotField numFmtId="164" showAll="0"/>
    <pivotField numFmtId="164" showAll="0"/>
    <pivotField numFmtId="164" showAll="0"/>
    <pivotField dragToRow="0" dragToCol="0" dragToPage="0" showAll="0" defaultSubtotal="0"/>
    <pivotField dragToRow="0" dragToCol="0" dragToPage="0" showAll="0" defaultSubtotal="0"/>
  </pivotFields>
  <rowFields count="1">
    <field x="1"/>
  </rowFields>
  <rowItems count="11">
    <i>
      <x/>
    </i>
    <i>
      <x v="1"/>
    </i>
    <i>
      <x v="2"/>
    </i>
    <i>
      <x v="3"/>
    </i>
    <i>
      <x v="4"/>
    </i>
    <i>
      <x v="5"/>
    </i>
    <i>
      <x v="6"/>
    </i>
    <i>
      <x v="7"/>
    </i>
    <i>
      <x v="8"/>
    </i>
    <i>
      <x v="9"/>
    </i>
    <i t="grand">
      <x/>
    </i>
  </rowItems>
  <colFields count="1">
    <field x="3"/>
  </colFields>
  <colItems count="5">
    <i>
      <x/>
    </i>
    <i>
      <x v="1"/>
    </i>
    <i>
      <x v="2"/>
    </i>
    <i>
      <x v="3"/>
    </i>
    <i t="grand">
      <x/>
    </i>
  </colItems>
  <dataFields count="1">
    <dataField name="Stocks per produc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C26589-3BC4-4AA6-89F7-93B817528992}"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Products" colHeaderCaption="Supplier">
  <location ref="A7:F19" firstHeaderRow="1" firstDataRow="2" firstDataCol="1"/>
  <pivotFields count="13">
    <pivotField showAll="0"/>
    <pivotField axis="axisRow" showAll="0">
      <items count="11">
        <item x="0"/>
        <item x="9"/>
        <item x="1"/>
        <item x="2"/>
        <item x="3"/>
        <item x="4"/>
        <item x="5"/>
        <item x="6"/>
        <item x="7"/>
        <item x="8"/>
        <item t="default"/>
      </items>
    </pivotField>
    <pivotField showAll="0"/>
    <pivotField axis="axisCol" showAll="0" sortType="ascending">
      <items count="5">
        <item x="0"/>
        <item x="3"/>
        <item x="2"/>
        <item x="1"/>
        <item t="default"/>
      </items>
    </pivotField>
    <pivotField numFmtId="164" showAll="0"/>
    <pivotField numFmtId="164" showAll="0"/>
    <pivotField showAll="0"/>
    <pivotField numFmtId="14" showAll="0"/>
    <pivotField numFmtId="164" showAll="0"/>
    <pivotField numFmtId="164" showAll="0"/>
    <pivotField dataField="1" numFmtId="164" showAll="0"/>
    <pivotField dragToRow="0" dragToCol="0" dragToPage="0" showAll="0" defaultSubtotal="0"/>
    <pivotField dragToRow="0" dragToCol="0" dragToPage="0" showAll="0" defaultSubtotal="0"/>
  </pivotFields>
  <rowFields count="1">
    <field x="1"/>
  </rowFields>
  <rowItems count="11">
    <i>
      <x/>
    </i>
    <i>
      <x v="1"/>
    </i>
    <i>
      <x v="2"/>
    </i>
    <i>
      <x v="3"/>
    </i>
    <i>
      <x v="4"/>
    </i>
    <i>
      <x v="5"/>
    </i>
    <i>
      <x v="6"/>
    </i>
    <i>
      <x v="7"/>
    </i>
    <i>
      <x v="8"/>
    </i>
    <i>
      <x v="9"/>
    </i>
    <i t="grand">
      <x/>
    </i>
  </rowItems>
  <colFields count="1">
    <field x="3"/>
  </colFields>
  <colItems count="5">
    <i>
      <x/>
    </i>
    <i>
      <x v="1"/>
    </i>
    <i>
      <x v="2"/>
    </i>
    <i>
      <x v="3"/>
    </i>
    <i t="grand">
      <x/>
    </i>
  </colItems>
  <dataFields count="1">
    <dataField name="Total Profit/Loss per Product" fld="10" baseField="0" baseItem="0" numFmtId="164"/>
  </dataFields>
  <chartFormats count="12">
    <chartFormat chart="13" format="0" series="1">
      <pivotArea type="data" outline="0" fieldPosition="0">
        <references count="2">
          <reference field="4294967294" count="1" selected="0">
            <x v="0"/>
          </reference>
          <reference field="3" count="1" selected="0">
            <x v="0"/>
          </reference>
        </references>
      </pivotArea>
    </chartFormat>
    <chartFormat chart="13" format="1" series="1">
      <pivotArea type="data" outline="0" fieldPosition="0">
        <references count="2">
          <reference field="4294967294" count="1" selected="0">
            <x v="0"/>
          </reference>
          <reference field="3" count="1" selected="0">
            <x v="1"/>
          </reference>
        </references>
      </pivotArea>
    </chartFormat>
    <chartFormat chart="13" format="2" series="1">
      <pivotArea type="data" outline="0" fieldPosition="0">
        <references count="2">
          <reference field="4294967294" count="1" selected="0">
            <x v="0"/>
          </reference>
          <reference field="3" count="1" selected="0">
            <x v="2"/>
          </reference>
        </references>
      </pivotArea>
    </chartFormat>
    <chartFormat chart="13" format="3" series="1">
      <pivotArea type="data" outline="0" fieldPosition="0">
        <references count="2">
          <reference field="4294967294" count="1" selected="0">
            <x v="0"/>
          </reference>
          <reference field="3" count="1" selected="0">
            <x v="3"/>
          </reference>
        </references>
      </pivotArea>
    </chartFormat>
    <chartFormat chart="16" format="0" series="1">
      <pivotArea type="data" outline="0" fieldPosition="0">
        <references count="2">
          <reference field="4294967294" count="1" selected="0">
            <x v="0"/>
          </reference>
          <reference field="3" count="1" selected="0">
            <x v="0"/>
          </reference>
        </references>
      </pivotArea>
    </chartFormat>
    <chartFormat chart="16" format="1" series="1">
      <pivotArea type="data" outline="0" fieldPosition="0">
        <references count="2">
          <reference field="4294967294" count="1" selected="0">
            <x v="0"/>
          </reference>
          <reference field="3" count="1" selected="0">
            <x v="1"/>
          </reference>
        </references>
      </pivotArea>
    </chartFormat>
    <chartFormat chart="16" format="2" series="1">
      <pivotArea type="data" outline="0" fieldPosition="0">
        <references count="2">
          <reference field="4294967294" count="1" selected="0">
            <x v="0"/>
          </reference>
          <reference field="3" count="1" selected="0">
            <x v="2"/>
          </reference>
        </references>
      </pivotArea>
    </chartFormat>
    <chartFormat chart="16" format="3" series="1">
      <pivotArea type="data" outline="0" fieldPosition="0">
        <references count="2">
          <reference field="4294967294" count="1" selected="0">
            <x v="0"/>
          </reference>
          <reference field="3" count="1" selected="0">
            <x v="3"/>
          </reference>
        </references>
      </pivotArea>
    </chartFormat>
    <chartFormat chart="18" format="0" series="1">
      <pivotArea type="data" outline="0" fieldPosition="0">
        <references count="2">
          <reference field="4294967294" count="1" selected="0">
            <x v="0"/>
          </reference>
          <reference field="3" count="1" selected="0">
            <x v="0"/>
          </reference>
        </references>
      </pivotArea>
    </chartFormat>
    <chartFormat chart="18" format="1" series="1">
      <pivotArea type="data" outline="0" fieldPosition="0">
        <references count="2">
          <reference field="4294967294" count="1" selected="0">
            <x v="0"/>
          </reference>
          <reference field="3" count="1" selected="0">
            <x v="1"/>
          </reference>
        </references>
      </pivotArea>
    </chartFormat>
    <chartFormat chart="18" format="2" series="1">
      <pivotArea type="data" outline="0" fieldPosition="0">
        <references count="2">
          <reference field="4294967294" count="1" selected="0">
            <x v="0"/>
          </reference>
          <reference field="3" count="1" selected="0">
            <x v="2"/>
          </reference>
        </references>
      </pivotArea>
    </chartFormat>
    <chartFormat chart="18" format="3"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6F3C7D-14FE-4DEC-8885-0A2062AE1F5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Supplier">
  <location ref="A3:F5" firstHeaderRow="1" firstDataRow="2" firstDataCol="1"/>
  <pivotFields count="8">
    <pivotField showAll="0"/>
    <pivotField dataField="1" showAll="0">
      <items count="11">
        <item x="0"/>
        <item x="9"/>
        <item x="1"/>
        <item x="2"/>
        <item x="3"/>
        <item x="4"/>
        <item x="5"/>
        <item x="6"/>
        <item x="7"/>
        <item x="8"/>
        <item t="default"/>
      </items>
    </pivotField>
    <pivotField showAll="0"/>
    <pivotField axis="axisCol" showAll="0">
      <items count="5">
        <item x="0"/>
        <item x="3"/>
        <item x="2"/>
        <item x="1"/>
        <item t="default"/>
      </items>
    </pivotField>
    <pivotField numFmtId="164" showAll="0"/>
    <pivotField numFmtId="164" showAll="0"/>
    <pivotField showAll="0"/>
    <pivotField numFmtId="14" showAll="0"/>
  </pivotFields>
  <rowItems count="1">
    <i/>
  </rowItems>
  <colFields count="1">
    <field x="3"/>
  </colFields>
  <colItems count="5">
    <i>
      <x/>
    </i>
    <i>
      <x v="1"/>
    </i>
    <i>
      <x v="2"/>
    </i>
    <i>
      <x v="3"/>
    </i>
    <i t="grand">
      <x/>
    </i>
  </colItems>
  <dataFields count="1">
    <dataField name="Products per Supplier" fld="1"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3D6B5A-020E-4105-84F4-78FBCD56DE51}" name="PivotTable6"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7:E47" firstHeaderRow="0" firstDataRow="1" firstDataCol="1"/>
  <pivotFields count="13">
    <pivotField showAll="0"/>
    <pivotField axis="axisRow" showAll="0">
      <items count="11">
        <item x="0"/>
        <item x="9"/>
        <item x="1"/>
        <item x="2"/>
        <item x="3"/>
        <item x="4"/>
        <item x="5"/>
        <item x="6"/>
        <item x="7"/>
        <item x="8"/>
        <item t="default"/>
      </items>
    </pivotField>
    <pivotField showAll="0"/>
    <pivotField showAll="0"/>
    <pivotField dataField="1" numFmtId="164" showAll="0"/>
    <pivotField dataField="1" numFmtId="164" showAll="0">
      <items count="11">
        <item x="3"/>
        <item x="1"/>
        <item x="4"/>
        <item x="0"/>
        <item x="9"/>
        <item x="6"/>
        <item x="8"/>
        <item x="2"/>
        <item x="5"/>
        <item x="7"/>
        <item t="default"/>
      </items>
    </pivotField>
    <pivotField showAll="0"/>
    <pivotField numFmtId="14" showAll="0"/>
    <pivotField numFmtId="164" showAll="0"/>
    <pivotField numFmtId="164" showAll="0"/>
    <pivotField numFmtId="164" showAll="0"/>
    <pivotField dataField="1" dragToRow="0" dragToCol="0" dragToPage="0" showAll="0" defaultSubtotal="0"/>
    <pivotField dataField="1" dragToRow="0" dragToCol="0" dragToPage="0" showAll="0" defaultSubtotal="0"/>
  </pivotFields>
  <rowFields count="1">
    <field x="1"/>
  </rowFields>
  <rowItems count="10">
    <i>
      <x/>
    </i>
    <i>
      <x v="1"/>
    </i>
    <i>
      <x v="2"/>
    </i>
    <i>
      <x v="3"/>
    </i>
    <i>
      <x v="4"/>
    </i>
    <i>
      <x v="5"/>
    </i>
    <i>
      <x v="6"/>
    </i>
    <i>
      <x v="7"/>
    </i>
    <i>
      <x v="8"/>
    </i>
    <i>
      <x v="9"/>
    </i>
  </rowItems>
  <colFields count="1">
    <field x="-2"/>
  </colFields>
  <colItems count="4">
    <i>
      <x/>
    </i>
    <i i="1">
      <x v="1"/>
    </i>
    <i i="2">
      <x v="2"/>
    </i>
    <i i="3">
      <x v="3"/>
    </i>
  </colItems>
  <dataFields count="4">
    <dataField name="Sum of SellingPrice" fld="5" baseField="0" baseItem="0" numFmtId="164"/>
    <dataField name="Sum of PurchasePrice" fld="4" baseField="0" baseItem="0" numFmtId="164"/>
    <dataField name="Profit/Loss" fld="11" baseField="1" baseItem="0" numFmtId="164"/>
    <dataField name="Percentage of Profit/Loss" fld="12" baseField="1" baseItem="0" numFmtId="2"/>
  </dataFields>
  <formats count="1">
    <format dxfId="5">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2.xml"/><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zoomScale="85" zoomScaleNormal="85" workbookViewId="0">
      <selection activeCell="I24" sqref="I24"/>
    </sheetView>
  </sheetViews>
  <sheetFormatPr defaultRowHeight="15" x14ac:dyDescent="0.25"/>
  <cols>
    <col min="1" max="1" width="18.5703125" customWidth="1"/>
    <col min="2" max="2" width="12.85546875" bestFit="1" customWidth="1"/>
    <col min="3" max="3" width="11.7109375" bestFit="1" customWidth="1"/>
    <col min="4" max="4" width="4.42578125" bestFit="1" customWidth="1"/>
    <col min="5" max="5" width="7.7109375" bestFit="1" customWidth="1"/>
    <col min="6" max="6" width="10.28515625" style="5" bestFit="1" customWidth="1"/>
    <col min="7" max="7" width="18.28515625" style="3" bestFit="1" customWidth="1"/>
    <col min="8" max="8" width="18.28515625" bestFit="1" customWidth="1"/>
    <col min="9" max="9" width="13.42578125" bestFit="1" customWidth="1"/>
    <col min="10" max="10" width="8.5703125" bestFit="1" customWidth="1"/>
    <col min="14" max="14" width="26.28515625" customWidth="1"/>
    <col min="18" max="18" width="21.85546875" customWidth="1"/>
  </cols>
  <sheetData>
    <row r="1" spans="1:15" x14ac:dyDescent="0.25">
      <c r="A1" s="1" t="s">
        <v>0</v>
      </c>
      <c r="B1" s="1" t="s">
        <v>1</v>
      </c>
      <c r="C1" s="1" t="s">
        <v>2</v>
      </c>
      <c r="D1" s="1" t="s">
        <v>3</v>
      </c>
      <c r="E1" s="1" t="s">
        <v>4</v>
      </c>
      <c r="F1" s="4" t="s">
        <v>5</v>
      </c>
      <c r="G1" s="2" t="s">
        <v>6</v>
      </c>
      <c r="H1" s="1" t="s">
        <v>7</v>
      </c>
      <c r="I1" s="1" t="s">
        <v>8</v>
      </c>
      <c r="J1" s="1" t="s">
        <v>9</v>
      </c>
    </row>
    <row r="2" spans="1:15" x14ac:dyDescent="0.25">
      <c r="A2">
        <v>1019</v>
      </c>
      <c r="B2" t="s">
        <v>37</v>
      </c>
      <c r="C2" t="s">
        <v>36</v>
      </c>
      <c r="D2">
        <v>48</v>
      </c>
      <c r="E2" t="s">
        <v>12</v>
      </c>
      <c r="F2" s="5">
        <v>50170</v>
      </c>
      <c r="G2" s="3">
        <v>42247</v>
      </c>
      <c r="H2">
        <v>1</v>
      </c>
      <c r="I2">
        <v>60</v>
      </c>
      <c r="J2" t="s">
        <v>13</v>
      </c>
      <c r="N2" s="10" t="s">
        <v>80</v>
      </c>
    </row>
    <row r="3" spans="1:15" x14ac:dyDescent="0.25">
      <c r="A3">
        <v>1018</v>
      </c>
      <c r="B3" t="s">
        <v>35</v>
      </c>
      <c r="C3" t="s">
        <v>36</v>
      </c>
      <c r="D3">
        <v>42</v>
      </c>
      <c r="E3" t="s">
        <v>16</v>
      </c>
      <c r="F3" s="5">
        <v>69684</v>
      </c>
      <c r="G3" s="3">
        <v>42950</v>
      </c>
      <c r="H3">
        <v>3</v>
      </c>
      <c r="I3">
        <v>35</v>
      </c>
      <c r="J3" t="s">
        <v>20</v>
      </c>
      <c r="N3" s="7" t="s">
        <v>36</v>
      </c>
      <c r="O3" s="8">
        <f>AVERAGEIF(C2:C21,N3,H2:H21)</f>
        <v>2</v>
      </c>
    </row>
    <row r="4" spans="1:15" x14ac:dyDescent="0.25">
      <c r="A4">
        <v>1011</v>
      </c>
      <c r="B4" t="s">
        <v>28</v>
      </c>
      <c r="C4" t="s">
        <v>19</v>
      </c>
      <c r="D4">
        <v>51</v>
      </c>
      <c r="E4" t="s">
        <v>12</v>
      </c>
      <c r="F4" s="5">
        <v>34375</v>
      </c>
      <c r="G4" s="3">
        <v>44085</v>
      </c>
      <c r="H4">
        <v>1</v>
      </c>
      <c r="I4">
        <v>28</v>
      </c>
      <c r="J4" t="s">
        <v>20</v>
      </c>
      <c r="N4" s="7" t="s">
        <v>19</v>
      </c>
      <c r="O4" s="8">
        <f>AVERAGEIF($C$2:$C$21,N4,$H$2:$H$21)</f>
        <v>3.3333333333333335</v>
      </c>
    </row>
    <row r="5" spans="1:15" x14ac:dyDescent="0.25">
      <c r="A5">
        <v>1006</v>
      </c>
      <c r="B5" t="s">
        <v>22</v>
      </c>
      <c r="C5" t="s">
        <v>19</v>
      </c>
      <c r="D5">
        <v>51</v>
      </c>
      <c r="E5" t="s">
        <v>16</v>
      </c>
      <c r="F5" s="5">
        <v>34534</v>
      </c>
      <c r="G5" s="3">
        <v>44362</v>
      </c>
      <c r="H5">
        <v>4</v>
      </c>
      <c r="I5">
        <v>21</v>
      </c>
      <c r="J5" t="s">
        <v>20</v>
      </c>
      <c r="N5" s="7" t="s">
        <v>15</v>
      </c>
      <c r="O5" s="8">
        <f t="shared" ref="O5:O6" si="0">AVERAGEIF($C$3:$C$22,N5,$H$3:$H$22)</f>
        <v>3.1428571428571428</v>
      </c>
    </row>
    <row r="6" spans="1:15" x14ac:dyDescent="0.25">
      <c r="A6">
        <v>1004</v>
      </c>
      <c r="B6" t="s">
        <v>18</v>
      </c>
      <c r="C6" t="s">
        <v>19</v>
      </c>
      <c r="D6">
        <v>51</v>
      </c>
      <c r="E6" t="s">
        <v>12</v>
      </c>
      <c r="F6" s="5">
        <v>66333</v>
      </c>
      <c r="G6" s="3">
        <v>42607</v>
      </c>
      <c r="H6">
        <v>5</v>
      </c>
      <c r="I6">
        <v>20</v>
      </c>
      <c r="J6" t="s">
        <v>20</v>
      </c>
      <c r="N6" s="7" t="s">
        <v>25</v>
      </c>
      <c r="O6" s="8">
        <f t="shared" si="0"/>
        <v>2.75</v>
      </c>
    </row>
    <row r="7" spans="1:15" x14ac:dyDescent="0.25">
      <c r="A7">
        <v>1001</v>
      </c>
      <c r="B7" t="s">
        <v>10</v>
      </c>
      <c r="C7" t="s">
        <v>11</v>
      </c>
      <c r="D7">
        <v>38</v>
      </c>
      <c r="E7" t="s">
        <v>12</v>
      </c>
      <c r="F7" s="5">
        <v>41752</v>
      </c>
      <c r="G7" s="3">
        <v>42960</v>
      </c>
      <c r="H7">
        <v>1</v>
      </c>
      <c r="I7">
        <v>37</v>
      </c>
      <c r="J7" t="s">
        <v>13</v>
      </c>
    </row>
    <row r="8" spans="1:15" x14ac:dyDescent="0.25">
      <c r="A8">
        <v>1005</v>
      </c>
      <c r="B8" t="s">
        <v>21</v>
      </c>
      <c r="C8" t="s">
        <v>11</v>
      </c>
      <c r="D8">
        <v>39</v>
      </c>
      <c r="E8" t="s">
        <v>12</v>
      </c>
      <c r="F8" s="5">
        <v>74546</v>
      </c>
      <c r="G8" s="3">
        <v>44075</v>
      </c>
      <c r="H8">
        <v>1</v>
      </c>
      <c r="I8">
        <v>47</v>
      </c>
      <c r="J8" t="s">
        <v>20</v>
      </c>
      <c r="N8" s="10" t="s">
        <v>81</v>
      </c>
    </row>
    <row r="9" spans="1:15" x14ac:dyDescent="0.25">
      <c r="A9">
        <v>1009</v>
      </c>
      <c r="B9" t="s">
        <v>26</v>
      </c>
      <c r="C9" t="s">
        <v>11</v>
      </c>
      <c r="D9">
        <v>37</v>
      </c>
      <c r="E9" t="s">
        <v>12</v>
      </c>
      <c r="F9" s="5">
        <v>37846</v>
      </c>
      <c r="G9" s="3">
        <v>42771</v>
      </c>
      <c r="H9">
        <v>4</v>
      </c>
      <c r="I9">
        <v>19</v>
      </c>
      <c r="J9" t="s">
        <v>20</v>
      </c>
      <c r="N9" s="7" t="s">
        <v>36</v>
      </c>
      <c r="O9" s="9">
        <f>ROUND(AVERAGEIF(C$2:C$21,N9,D$2:D$21),0)</f>
        <v>45</v>
      </c>
    </row>
    <row r="10" spans="1:15" x14ac:dyDescent="0.25">
      <c r="A10">
        <v>1020</v>
      </c>
      <c r="B10" t="s">
        <v>38</v>
      </c>
      <c r="C10" t="s">
        <v>11</v>
      </c>
      <c r="D10">
        <v>36</v>
      </c>
      <c r="E10" t="s">
        <v>12</v>
      </c>
      <c r="F10" s="5">
        <v>62749</v>
      </c>
      <c r="G10" s="3">
        <v>44896</v>
      </c>
      <c r="H10">
        <v>5</v>
      </c>
      <c r="I10">
        <v>49</v>
      </c>
      <c r="J10" t="s">
        <v>20</v>
      </c>
      <c r="N10" s="7" t="s">
        <v>19</v>
      </c>
      <c r="O10" s="9">
        <f t="shared" ref="O10:O12" si="1">ROUND(AVERAGEIF(C$2:C$21,N10,D$2:D$21),0)</f>
        <v>51</v>
      </c>
    </row>
    <row r="11" spans="1:15" x14ac:dyDescent="0.25">
      <c r="A11">
        <v>1016</v>
      </c>
      <c r="B11" t="s">
        <v>33</v>
      </c>
      <c r="C11" t="s">
        <v>15</v>
      </c>
      <c r="D11">
        <v>49</v>
      </c>
      <c r="E11" t="s">
        <v>16</v>
      </c>
      <c r="F11" s="5">
        <v>65939</v>
      </c>
      <c r="G11" s="3">
        <v>43830</v>
      </c>
      <c r="H11">
        <v>1</v>
      </c>
      <c r="I11">
        <v>31</v>
      </c>
      <c r="J11" t="s">
        <v>20</v>
      </c>
      <c r="N11" s="7" t="s">
        <v>15</v>
      </c>
      <c r="O11" s="9">
        <f t="shared" si="1"/>
        <v>38</v>
      </c>
    </row>
    <row r="12" spans="1:15" x14ac:dyDescent="0.25">
      <c r="A12">
        <v>1012</v>
      </c>
      <c r="B12" t="s">
        <v>29</v>
      </c>
      <c r="C12" t="s">
        <v>15</v>
      </c>
      <c r="D12">
        <v>26</v>
      </c>
      <c r="E12" t="s">
        <v>12</v>
      </c>
      <c r="F12" s="5">
        <v>50870</v>
      </c>
      <c r="G12" s="3">
        <v>42590</v>
      </c>
      <c r="H12">
        <v>2</v>
      </c>
      <c r="I12">
        <v>38</v>
      </c>
      <c r="J12" t="s">
        <v>13</v>
      </c>
      <c r="N12" s="7" t="s">
        <v>25</v>
      </c>
      <c r="O12" s="9">
        <f t="shared" si="1"/>
        <v>46</v>
      </c>
    </row>
    <row r="13" spans="1:15" x14ac:dyDescent="0.25">
      <c r="A13">
        <v>1007</v>
      </c>
      <c r="B13" t="s">
        <v>23</v>
      </c>
      <c r="C13" t="s">
        <v>15</v>
      </c>
      <c r="D13">
        <v>48</v>
      </c>
      <c r="E13" t="s">
        <v>16</v>
      </c>
      <c r="F13" s="5">
        <v>73170</v>
      </c>
      <c r="G13" s="3">
        <v>44249</v>
      </c>
      <c r="H13">
        <v>3</v>
      </c>
      <c r="I13">
        <v>45</v>
      </c>
      <c r="J13" t="s">
        <v>13</v>
      </c>
    </row>
    <row r="14" spans="1:15" x14ac:dyDescent="0.25">
      <c r="A14">
        <v>1015</v>
      </c>
      <c r="B14" t="s">
        <v>32</v>
      </c>
      <c r="C14" t="s">
        <v>15</v>
      </c>
      <c r="D14">
        <v>30</v>
      </c>
      <c r="E14" t="s">
        <v>12</v>
      </c>
      <c r="F14" s="5">
        <v>58050</v>
      </c>
      <c r="G14" s="3">
        <v>44126</v>
      </c>
      <c r="H14">
        <v>3</v>
      </c>
      <c r="I14">
        <v>64</v>
      </c>
      <c r="J14" t="s">
        <v>20</v>
      </c>
      <c r="N14" s="10" t="s">
        <v>82</v>
      </c>
    </row>
    <row r="15" spans="1:15" x14ac:dyDescent="0.25">
      <c r="A15">
        <v>1002</v>
      </c>
      <c r="B15" t="s">
        <v>14</v>
      </c>
      <c r="C15" t="s">
        <v>15</v>
      </c>
      <c r="D15">
        <v>29</v>
      </c>
      <c r="E15" t="s">
        <v>16</v>
      </c>
      <c r="F15" s="5">
        <v>34023</v>
      </c>
      <c r="G15" s="3">
        <v>42258</v>
      </c>
      <c r="H15">
        <v>4</v>
      </c>
      <c r="I15">
        <v>24</v>
      </c>
      <c r="J15" t="s">
        <v>13</v>
      </c>
      <c r="N15" s="7" t="s">
        <v>36</v>
      </c>
      <c r="O15" s="9">
        <f>AVERAGEIF(C$2:C$21,N15,I$2:I$21)</f>
        <v>47.5</v>
      </c>
    </row>
    <row r="16" spans="1:15" x14ac:dyDescent="0.25">
      <c r="A16">
        <v>1003</v>
      </c>
      <c r="B16" t="s">
        <v>17</v>
      </c>
      <c r="C16" t="s">
        <v>15</v>
      </c>
      <c r="D16">
        <v>52</v>
      </c>
      <c r="E16" t="s">
        <v>16</v>
      </c>
      <c r="F16" s="5">
        <v>71686</v>
      </c>
      <c r="G16" s="3">
        <v>44401</v>
      </c>
      <c r="H16">
        <v>4</v>
      </c>
      <c r="I16">
        <v>70</v>
      </c>
      <c r="J16" t="s">
        <v>13</v>
      </c>
      <c r="N16" s="7" t="s">
        <v>19</v>
      </c>
      <c r="O16" s="9">
        <f t="shared" ref="O16:O18" si="2">AVERAGEIF(C$2:C$21,N16,I$2:I$21)</f>
        <v>23</v>
      </c>
    </row>
    <row r="17" spans="1:15" x14ac:dyDescent="0.25">
      <c r="A17">
        <v>1014</v>
      </c>
      <c r="B17" t="s">
        <v>31</v>
      </c>
      <c r="C17" t="s">
        <v>15</v>
      </c>
      <c r="D17">
        <v>29</v>
      </c>
      <c r="E17" t="s">
        <v>16</v>
      </c>
      <c r="F17" s="5">
        <v>85023</v>
      </c>
      <c r="G17" s="3">
        <v>44580</v>
      </c>
      <c r="H17">
        <v>5</v>
      </c>
      <c r="I17">
        <v>30</v>
      </c>
      <c r="J17" t="s">
        <v>20</v>
      </c>
      <c r="N17" s="7" t="s">
        <v>15</v>
      </c>
      <c r="O17" s="9">
        <f t="shared" si="2"/>
        <v>43.142857142857146</v>
      </c>
    </row>
    <row r="18" spans="1:15" x14ac:dyDescent="0.25">
      <c r="A18">
        <v>1010</v>
      </c>
      <c r="B18" t="s">
        <v>27</v>
      </c>
      <c r="C18" t="s">
        <v>25</v>
      </c>
      <c r="D18">
        <v>43</v>
      </c>
      <c r="E18" t="s">
        <v>12</v>
      </c>
      <c r="F18" s="5">
        <v>73177</v>
      </c>
      <c r="G18" s="3">
        <v>43099</v>
      </c>
      <c r="H18">
        <v>1</v>
      </c>
      <c r="I18">
        <v>33</v>
      </c>
      <c r="J18" t="s">
        <v>13</v>
      </c>
      <c r="N18" s="7" t="s">
        <v>25</v>
      </c>
      <c r="O18" s="9">
        <f t="shared" si="2"/>
        <v>29.75</v>
      </c>
    </row>
    <row r="19" spans="1:15" x14ac:dyDescent="0.25">
      <c r="A19">
        <v>1013</v>
      </c>
      <c r="B19" t="s">
        <v>30</v>
      </c>
      <c r="C19" t="s">
        <v>25</v>
      </c>
      <c r="D19">
        <v>46</v>
      </c>
      <c r="E19" t="s">
        <v>12</v>
      </c>
      <c r="F19" s="5">
        <v>30035</v>
      </c>
      <c r="G19" s="3">
        <v>44018</v>
      </c>
      <c r="H19">
        <v>1</v>
      </c>
      <c r="I19">
        <v>13</v>
      </c>
      <c r="J19" t="s">
        <v>20</v>
      </c>
    </row>
    <row r="20" spans="1:15" x14ac:dyDescent="0.25">
      <c r="A20">
        <v>1008</v>
      </c>
      <c r="B20" t="s">
        <v>24</v>
      </c>
      <c r="C20" t="s">
        <v>25</v>
      </c>
      <c r="D20">
        <v>47</v>
      </c>
      <c r="E20" t="s">
        <v>12</v>
      </c>
      <c r="F20" s="5">
        <v>60048</v>
      </c>
      <c r="G20" s="3">
        <v>43527</v>
      </c>
      <c r="H20">
        <v>4</v>
      </c>
      <c r="I20">
        <v>26</v>
      </c>
      <c r="J20" t="s">
        <v>13</v>
      </c>
    </row>
    <row r="21" spans="1:15" x14ac:dyDescent="0.25">
      <c r="A21">
        <v>1017</v>
      </c>
      <c r="B21" t="s">
        <v>34</v>
      </c>
      <c r="C21" t="s">
        <v>25</v>
      </c>
      <c r="D21">
        <v>49</v>
      </c>
      <c r="E21" t="s">
        <v>16</v>
      </c>
      <c r="F21" s="5">
        <v>56000</v>
      </c>
      <c r="G21" s="3">
        <v>43639</v>
      </c>
      <c r="H21">
        <v>5</v>
      </c>
      <c r="I21">
        <v>47</v>
      </c>
      <c r="J21" t="s">
        <v>20</v>
      </c>
    </row>
    <row r="27" spans="1:15" ht="48.75" customHeight="1" x14ac:dyDescent="0.25">
      <c r="A27" s="6" t="s">
        <v>79</v>
      </c>
      <c r="B27" s="26" t="s">
        <v>83</v>
      </c>
      <c r="C27" s="26"/>
      <c r="D27" s="26"/>
      <c r="E27" s="26"/>
      <c r="F27" s="26"/>
      <c r="G27" s="26"/>
    </row>
    <row r="28" spans="1:15" x14ac:dyDescent="0.25">
      <c r="B28" s="26"/>
      <c r="C28" s="26"/>
      <c r="D28" s="26"/>
      <c r="E28" s="26"/>
      <c r="F28" s="26"/>
      <c r="G28" s="26"/>
    </row>
    <row r="29" spans="1:15" x14ac:dyDescent="0.25">
      <c r="B29" s="26"/>
      <c r="C29" s="26"/>
      <c r="D29" s="26"/>
      <c r="E29" s="26"/>
      <c r="F29" s="26"/>
      <c r="G29" s="26"/>
    </row>
    <row r="30" spans="1:15" x14ac:dyDescent="0.25">
      <c r="B30" s="26"/>
      <c r="C30" s="26"/>
      <c r="D30" s="26"/>
      <c r="E30" s="26"/>
      <c r="F30" s="26"/>
      <c r="G30" s="26"/>
    </row>
    <row r="31" spans="1:15" x14ac:dyDescent="0.25">
      <c r="B31" s="26"/>
      <c r="C31" s="26"/>
      <c r="D31" s="26"/>
      <c r="E31" s="26"/>
      <c r="F31" s="26"/>
      <c r="G31" s="26"/>
    </row>
    <row r="32" spans="1:15" x14ac:dyDescent="0.25">
      <c r="B32" s="26"/>
      <c r="C32" s="26"/>
      <c r="D32" s="26"/>
      <c r="E32" s="26"/>
      <c r="F32" s="26"/>
      <c r="G32" s="26"/>
    </row>
    <row r="33" spans="2:7" x14ac:dyDescent="0.25">
      <c r="B33" s="26"/>
      <c r="C33" s="26"/>
      <c r="D33" s="26"/>
      <c r="E33" s="26"/>
      <c r="F33" s="26"/>
      <c r="G33" s="26"/>
    </row>
    <row r="34" spans="2:7" x14ac:dyDescent="0.25">
      <c r="B34" s="26"/>
      <c r="C34" s="26"/>
      <c r="D34" s="26"/>
      <c r="E34" s="26"/>
      <c r="F34" s="26"/>
      <c r="G34" s="26"/>
    </row>
    <row r="35" spans="2:7" x14ac:dyDescent="0.25">
      <c r="B35" s="26"/>
      <c r="C35" s="26"/>
      <c r="D35" s="26"/>
      <c r="E35" s="26"/>
      <c r="F35" s="26"/>
      <c r="G35" s="26"/>
    </row>
    <row r="36" spans="2:7" x14ac:dyDescent="0.25">
      <c r="B36" s="26"/>
      <c r="C36" s="26"/>
      <c r="D36" s="26"/>
      <c r="E36" s="26"/>
      <c r="F36" s="26"/>
      <c r="G36" s="26"/>
    </row>
    <row r="37" spans="2:7" x14ac:dyDescent="0.25">
      <c r="B37" s="26"/>
      <c r="C37" s="26"/>
      <c r="D37" s="26"/>
      <c r="E37" s="26"/>
      <c r="F37" s="26"/>
      <c r="G37" s="26"/>
    </row>
    <row r="38" spans="2:7" x14ac:dyDescent="0.25">
      <c r="B38" s="26"/>
      <c r="C38" s="26"/>
      <c r="D38" s="26"/>
      <c r="E38" s="26"/>
      <c r="F38" s="26"/>
      <c r="G38" s="26"/>
    </row>
    <row r="39" spans="2:7" x14ac:dyDescent="0.25">
      <c r="B39" s="26"/>
      <c r="C39" s="26"/>
      <c r="D39" s="26"/>
      <c r="E39" s="26"/>
      <c r="F39" s="26"/>
      <c r="G39" s="26"/>
    </row>
  </sheetData>
  <autoFilter ref="A1:J21" xr:uid="{00000000-0001-0000-0000-000000000000}">
    <sortState xmlns:xlrd2="http://schemas.microsoft.com/office/spreadsheetml/2017/richdata2" ref="A2:J21">
      <sortCondition ref="C1:C21"/>
    </sortState>
  </autoFilter>
  <mergeCells count="1">
    <mergeCell ref="B27:G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1"/>
  <sheetViews>
    <sheetView workbookViewId="0">
      <selection activeCell="L1" sqref="L1:M6"/>
    </sheetView>
  </sheetViews>
  <sheetFormatPr defaultRowHeight="15" x14ac:dyDescent="0.25"/>
  <cols>
    <col min="1" max="1" width="13.140625" bestFit="1" customWidth="1"/>
    <col min="2" max="2" width="18.28515625" style="3" bestFit="1" customWidth="1"/>
    <col min="3" max="3" width="11.42578125" bestFit="1" customWidth="1"/>
    <col min="4" max="4" width="11.28515625" customWidth="1"/>
    <col min="5" max="5" width="13.85546875" customWidth="1"/>
    <col min="6" max="6" width="8.7109375" bestFit="1" customWidth="1"/>
    <col min="7" max="7" width="9.28515625" style="5" bestFit="1" customWidth="1"/>
    <col min="8" max="8" width="7.140625" bestFit="1" customWidth="1"/>
    <col min="9" max="9" width="12.5703125" style="5" bestFit="1" customWidth="1"/>
    <col min="12" max="12" width="21" customWidth="1"/>
    <col min="13" max="13" width="22.42578125" customWidth="1"/>
  </cols>
  <sheetData>
    <row r="1" spans="1:13" x14ac:dyDescent="0.25">
      <c r="A1" s="1" t="s">
        <v>39</v>
      </c>
      <c r="B1" s="2" t="s">
        <v>40</v>
      </c>
      <c r="C1" s="1" t="s">
        <v>41</v>
      </c>
      <c r="D1" s="1" t="s">
        <v>42</v>
      </c>
      <c r="E1" s="1" t="s">
        <v>43</v>
      </c>
      <c r="F1" s="1" t="s">
        <v>44</v>
      </c>
      <c r="G1" s="4" t="s">
        <v>45</v>
      </c>
      <c r="H1" s="1" t="s">
        <v>46</v>
      </c>
      <c r="I1" s="4" t="s">
        <v>47</v>
      </c>
      <c r="L1" s="6" t="s">
        <v>87</v>
      </c>
      <c r="M1" s="6" t="s">
        <v>85</v>
      </c>
    </row>
    <row r="2" spans="1:13" x14ac:dyDescent="0.25">
      <c r="A2">
        <v>2001</v>
      </c>
      <c r="B2" s="3">
        <v>45292</v>
      </c>
      <c r="C2">
        <v>553</v>
      </c>
      <c r="D2" t="s">
        <v>48</v>
      </c>
      <c r="E2" t="s">
        <v>49</v>
      </c>
      <c r="F2">
        <v>8</v>
      </c>
      <c r="G2" s="5">
        <v>690</v>
      </c>
      <c r="H2" t="s">
        <v>50</v>
      </c>
      <c r="I2" s="5">
        <v>5520</v>
      </c>
      <c r="L2" t="str" cm="1">
        <f t="array" ref="L2:L6">_xlfn.UNIQUE(D2:D51)</f>
        <v>Monitor</v>
      </c>
      <c r="M2" s="5">
        <f>GETPIVOTDATA("TotalAmount",'Sales_Data_Pivot Table'!$A$12,"Product","Monitor")</f>
        <v>49562</v>
      </c>
    </row>
    <row r="3" spans="1:13" x14ac:dyDescent="0.25">
      <c r="A3">
        <v>2002</v>
      </c>
      <c r="B3" s="3">
        <v>45235</v>
      </c>
      <c r="C3">
        <v>557</v>
      </c>
      <c r="D3" t="s">
        <v>51</v>
      </c>
      <c r="E3" t="s">
        <v>49</v>
      </c>
      <c r="F3">
        <v>3</v>
      </c>
      <c r="G3" s="5">
        <v>773</v>
      </c>
      <c r="H3" t="s">
        <v>52</v>
      </c>
      <c r="I3" s="5">
        <v>2319</v>
      </c>
      <c r="L3" t="str">
        <v>Laptop</v>
      </c>
      <c r="M3" s="5">
        <f>GETPIVOTDATA("TotalAmount",'Sales_Data_Pivot Table'!$A$12,"Product","Laptop")</f>
        <v>48174</v>
      </c>
    </row>
    <row r="4" spans="1:13" x14ac:dyDescent="0.25">
      <c r="A4">
        <v>2003</v>
      </c>
      <c r="B4" s="3">
        <v>45202</v>
      </c>
      <c r="C4">
        <v>562</v>
      </c>
      <c r="D4" t="s">
        <v>51</v>
      </c>
      <c r="E4" t="s">
        <v>49</v>
      </c>
      <c r="F4">
        <v>6</v>
      </c>
      <c r="G4" s="5">
        <v>912</v>
      </c>
      <c r="H4" t="s">
        <v>52</v>
      </c>
      <c r="I4" s="5">
        <v>5472</v>
      </c>
      <c r="L4" t="str">
        <v>Keyboard</v>
      </c>
      <c r="M4" s="5">
        <f>GETPIVOTDATA("TotalAmount",'Sales_Data_Pivot Table'!$A$12,"Product","Keyboard")</f>
        <v>60027</v>
      </c>
    </row>
    <row r="5" spans="1:13" x14ac:dyDescent="0.25">
      <c r="A5">
        <v>2004</v>
      </c>
      <c r="B5" s="3">
        <v>45011</v>
      </c>
      <c r="C5">
        <v>549</v>
      </c>
      <c r="D5" t="s">
        <v>53</v>
      </c>
      <c r="E5" t="s">
        <v>49</v>
      </c>
      <c r="F5">
        <v>9</v>
      </c>
      <c r="G5" s="5">
        <v>307</v>
      </c>
      <c r="H5" t="s">
        <v>54</v>
      </c>
      <c r="I5" s="5">
        <v>2763</v>
      </c>
      <c r="L5" t="str">
        <v>Phone</v>
      </c>
      <c r="M5" s="5">
        <f>GETPIVOTDATA("TotalAmount",'Sales_Data_Pivot Table'!$A$12,"Product","Phone")</f>
        <v>97588</v>
      </c>
    </row>
    <row r="6" spans="1:13" x14ac:dyDescent="0.25">
      <c r="A6">
        <v>2005</v>
      </c>
      <c r="B6" s="3">
        <v>45290</v>
      </c>
      <c r="C6">
        <v>588</v>
      </c>
      <c r="D6" t="s">
        <v>51</v>
      </c>
      <c r="E6" t="s">
        <v>49</v>
      </c>
      <c r="F6">
        <v>2</v>
      </c>
      <c r="G6" s="5">
        <v>1721</v>
      </c>
      <c r="H6" t="s">
        <v>50</v>
      </c>
      <c r="I6" s="5">
        <v>3442</v>
      </c>
      <c r="L6" t="str">
        <v>Tablet</v>
      </c>
      <c r="M6" s="5">
        <f>GETPIVOTDATA("TotalAmount",'Sales_Data_Pivot Table'!$A$12,"Product","Tablet")</f>
        <v>50970</v>
      </c>
    </row>
    <row r="7" spans="1:13" x14ac:dyDescent="0.25">
      <c r="A7">
        <v>2006</v>
      </c>
      <c r="B7" s="3">
        <v>45152</v>
      </c>
      <c r="C7">
        <v>578</v>
      </c>
      <c r="D7" t="s">
        <v>55</v>
      </c>
      <c r="E7" t="s">
        <v>49</v>
      </c>
      <c r="F7">
        <v>6</v>
      </c>
      <c r="G7" s="5">
        <v>732</v>
      </c>
      <c r="H7" t="s">
        <v>56</v>
      </c>
      <c r="I7" s="5">
        <v>4392</v>
      </c>
    </row>
    <row r="8" spans="1:13" x14ac:dyDescent="0.25">
      <c r="A8">
        <v>2007</v>
      </c>
      <c r="B8" s="3">
        <v>45041</v>
      </c>
      <c r="C8">
        <v>558</v>
      </c>
      <c r="D8" t="s">
        <v>48</v>
      </c>
      <c r="E8" t="s">
        <v>49</v>
      </c>
      <c r="F8">
        <v>8</v>
      </c>
      <c r="G8" s="5">
        <v>727</v>
      </c>
      <c r="H8" t="s">
        <v>54</v>
      </c>
      <c r="I8" s="5">
        <v>5816</v>
      </c>
    </row>
    <row r="9" spans="1:13" x14ac:dyDescent="0.25">
      <c r="A9">
        <v>2008</v>
      </c>
      <c r="B9" s="3">
        <v>45079</v>
      </c>
      <c r="C9">
        <v>526</v>
      </c>
      <c r="D9" t="s">
        <v>51</v>
      </c>
      <c r="E9" t="s">
        <v>49</v>
      </c>
      <c r="F9">
        <v>3</v>
      </c>
      <c r="G9" s="5">
        <v>488</v>
      </c>
      <c r="H9" t="s">
        <v>56</v>
      </c>
      <c r="I9" s="5">
        <v>1464</v>
      </c>
    </row>
    <row r="10" spans="1:13" x14ac:dyDescent="0.25">
      <c r="A10">
        <v>2009</v>
      </c>
      <c r="B10" s="3">
        <v>45064</v>
      </c>
      <c r="C10">
        <v>517</v>
      </c>
      <c r="D10" t="s">
        <v>55</v>
      </c>
      <c r="E10" t="s">
        <v>49</v>
      </c>
      <c r="F10">
        <v>8</v>
      </c>
      <c r="G10" s="5">
        <v>1725</v>
      </c>
      <c r="H10" t="s">
        <v>54</v>
      </c>
      <c r="I10" s="5">
        <v>13800</v>
      </c>
    </row>
    <row r="11" spans="1:13" x14ac:dyDescent="0.25">
      <c r="A11">
        <v>2010</v>
      </c>
      <c r="B11" s="3">
        <v>45129</v>
      </c>
      <c r="C11">
        <v>585</v>
      </c>
      <c r="D11" t="s">
        <v>53</v>
      </c>
      <c r="E11" t="s">
        <v>49</v>
      </c>
      <c r="F11">
        <v>2</v>
      </c>
      <c r="G11" s="5">
        <v>1416</v>
      </c>
      <c r="H11" t="s">
        <v>50</v>
      </c>
      <c r="I11" s="5">
        <v>2832</v>
      </c>
    </row>
    <row r="12" spans="1:13" x14ac:dyDescent="0.25">
      <c r="A12">
        <v>2011</v>
      </c>
      <c r="B12" s="3">
        <v>44959</v>
      </c>
      <c r="C12">
        <v>508</v>
      </c>
      <c r="D12" t="s">
        <v>55</v>
      </c>
      <c r="E12" t="s">
        <v>49</v>
      </c>
      <c r="F12">
        <v>1</v>
      </c>
      <c r="G12" s="5">
        <v>684</v>
      </c>
      <c r="H12" t="s">
        <v>56</v>
      </c>
      <c r="I12" s="5">
        <v>684</v>
      </c>
    </row>
    <row r="13" spans="1:13" x14ac:dyDescent="0.25">
      <c r="A13">
        <v>2012</v>
      </c>
      <c r="B13" s="3">
        <v>44967</v>
      </c>
      <c r="C13">
        <v>552</v>
      </c>
      <c r="D13" t="s">
        <v>57</v>
      </c>
      <c r="E13" t="s">
        <v>49</v>
      </c>
      <c r="F13">
        <v>3</v>
      </c>
      <c r="G13" s="5">
        <v>1102</v>
      </c>
      <c r="H13" t="s">
        <v>54</v>
      </c>
      <c r="I13" s="5">
        <v>3306</v>
      </c>
    </row>
    <row r="14" spans="1:13" x14ac:dyDescent="0.25">
      <c r="A14">
        <v>2013</v>
      </c>
      <c r="B14" s="3">
        <v>45230</v>
      </c>
      <c r="C14">
        <v>576</v>
      </c>
      <c r="D14" t="s">
        <v>55</v>
      </c>
      <c r="E14" t="s">
        <v>49</v>
      </c>
      <c r="F14">
        <v>4</v>
      </c>
      <c r="G14" s="5">
        <v>883</v>
      </c>
      <c r="H14" t="s">
        <v>56</v>
      </c>
      <c r="I14" s="5">
        <v>3532</v>
      </c>
    </row>
    <row r="15" spans="1:13" x14ac:dyDescent="0.25">
      <c r="A15">
        <v>2014</v>
      </c>
      <c r="B15" s="3">
        <v>45096</v>
      </c>
      <c r="C15">
        <v>559</v>
      </c>
      <c r="D15" t="s">
        <v>55</v>
      </c>
      <c r="E15" t="s">
        <v>49</v>
      </c>
      <c r="F15">
        <v>9</v>
      </c>
      <c r="G15" s="5">
        <v>1807</v>
      </c>
      <c r="H15" t="s">
        <v>52</v>
      </c>
      <c r="I15" s="5">
        <v>16263</v>
      </c>
    </row>
    <row r="16" spans="1:13" x14ac:dyDescent="0.25">
      <c r="A16">
        <v>2015</v>
      </c>
      <c r="B16" s="3">
        <v>45164</v>
      </c>
      <c r="C16">
        <v>517</v>
      </c>
      <c r="D16" t="s">
        <v>51</v>
      </c>
      <c r="E16" t="s">
        <v>49</v>
      </c>
      <c r="F16">
        <v>10</v>
      </c>
      <c r="G16" s="5">
        <v>1149</v>
      </c>
      <c r="H16" t="s">
        <v>54</v>
      </c>
      <c r="I16" s="5">
        <v>11490</v>
      </c>
    </row>
    <row r="17" spans="1:9" x14ac:dyDescent="0.25">
      <c r="A17">
        <v>2016</v>
      </c>
      <c r="B17" s="3">
        <v>45182</v>
      </c>
      <c r="C17">
        <v>593</v>
      </c>
      <c r="D17" t="s">
        <v>48</v>
      </c>
      <c r="E17" t="s">
        <v>49</v>
      </c>
      <c r="F17">
        <v>7</v>
      </c>
      <c r="G17" s="5">
        <v>1729</v>
      </c>
      <c r="H17" t="s">
        <v>56</v>
      </c>
      <c r="I17" s="5">
        <v>12103</v>
      </c>
    </row>
    <row r="18" spans="1:9" x14ac:dyDescent="0.25">
      <c r="A18">
        <v>2017</v>
      </c>
      <c r="B18" s="3">
        <v>45128</v>
      </c>
      <c r="C18">
        <v>586</v>
      </c>
      <c r="D18" t="s">
        <v>53</v>
      </c>
      <c r="E18" t="s">
        <v>49</v>
      </c>
      <c r="F18">
        <v>6</v>
      </c>
      <c r="G18" s="5">
        <v>958</v>
      </c>
      <c r="H18" t="s">
        <v>56</v>
      </c>
      <c r="I18" s="5">
        <v>5748</v>
      </c>
    </row>
    <row r="19" spans="1:9" x14ac:dyDescent="0.25">
      <c r="A19">
        <v>2018</v>
      </c>
      <c r="B19" s="3">
        <v>44948</v>
      </c>
      <c r="C19">
        <v>596</v>
      </c>
      <c r="D19" t="s">
        <v>53</v>
      </c>
      <c r="E19" t="s">
        <v>49</v>
      </c>
      <c r="F19">
        <v>10</v>
      </c>
      <c r="G19" s="5">
        <v>935</v>
      </c>
      <c r="H19" t="s">
        <v>50</v>
      </c>
      <c r="I19" s="5">
        <v>9350</v>
      </c>
    </row>
    <row r="20" spans="1:9" x14ac:dyDescent="0.25">
      <c r="A20">
        <v>2019</v>
      </c>
      <c r="B20" s="3">
        <v>45157</v>
      </c>
      <c r="C20">
        <v>558</v>
      </c>
      <c r="D20" t="s">
        <v>51</v>
      </c>
      <c r="E20" t="s">
        <v>49</v>
      </c>
      <c r="F20">
        <v>3</v>
      </c>
      <c r="G20" s="5">
        <v>892</v>
      </c>
      <c r="H20" t="s">
        <v>50</v>
      </c>
      <c r="I20" s="5">
        <v>2676</v>
      </c>
    </row>
    <row r="21" spans="1:9" x14ac:dyDescent="0.25">
      <c r="A21">
        <v>2020</v>
      </c>
      <c r="B21" s="3">
        <v>45003</v>
      </c>
      <c r="C21">
        <v>599</v>
      </c>
      <c r="D21" t="s">
        <v>53</v>
      </c>
      <c r="E21" t="s">
        <v>49</v>
      </c>
      <c r="F21">
        <v>5</v>
      </c>
      <c r="G21" s="5">
        <v>319</v>
      </c>
      <c r="H21" t="s">
        <v>56</v>
      </c>
      <c r="I21" s="5">
        <v>1595</v>
      </c>
    </row>
    <row r="22" spans="1:9" x14ac:dyDescent="0.25">
      <c r="A22">
        <v>2021</v>
      </c>
      <c r="B22" s="3">
        <v>45282</v>
      </c>
      <c r="C22">
        <v>561</v>
      </c>
      <c r="D22" t="s">
        <v>51</v>
      </c>
      <c r="E22" t="s">
        <v>49</v>
      </c>
      <c r="F22">
        <v>6</v>
      </c>
      <c r="G22" s="5">
        <v>551</v>
      </c>
      <c r="H22" t="s">
        <v>52</v>
      </c>
      <c r="I22" s="5">
        <v>3306</v>
      </c>
    </row>
    <row r="23" spans="1:9" x14ac:dyDescent="0.25">
      <c r="A23">
        <v>2022</v>
      </c>
      <c r="B23" s="3">
        <v>44989</v>
      </c>
      <c r="C23">
        <v>580</v>
      </c>
      <c r="D23" t="s">
        <v>51</v>
      </c>
      <c r="E23" t="s">
        <v>49</v>
      </c>
      <c r="F23">
        <v>2</v>
      </c>
      <c r="G23" s="5">
        <v>309</v>
      </c>
      <c r="H23" t="s">
        <v>50</v>
      </c>
      <c r="I23" s="5">
        <v>618</v>
      </c>
    </row>
    <row r="24" spans="1:9" x14ac:dyDescent="0.25">
      <c r="A24">
        <v>2023</v>
      </c>
      <c r="B24" s="3">
        <v>45033</v>
      </c>
      <c r="C24">
        <v>558</v>
      </c>
      <c r="D24" t="s">
        <v>51</v>
      </c>
      <c r="E24" t="s">
        <v>49</v>
      </c>
      <c r="F24">
        <v>2</v>
      </c>
      <c r="G24" s="5">
        <v>839</v>
      </c>
      <c r="H24" t="s">
        <v>52</v>
      </c>
      <c r="I24" s="5">
        <v>1678</v>
      </c>
    </row>
    <row r="25" spans="1:9" x14ac:dyDescent="0.25">
      <c r="A25">
        <v>2024</v>
      </c>
      <c r="B25" s="3">
        <v>45040</v>
      </c>
      <c r="C25">
        <v>504</v>
      </c>
      <c r="D25" t="s">
        <v>57</v>
      </c>
      <c r="E25" t="s">
        <v>49</v>
      </c>
      <c r="F25">
        <v>4</v>
      </c>
      <c r="G25" s="5">
        <v>1258</v>
      </c>
      <c r="H25" t="s">
        <v>50</v>
      </c>
      <c r="I25" s="5">
        <v>5032</v>
      </c>
    </row>
    <row r="26" spans="1:9" x14ac:dyDescent="0.25">
      <c r="A26">
        <v>2025</v>
      </c>
      <c r="B26" s="3">
        <v>45011</v>
      </c>
      <c r="C26">
        <v>571</v>
      </c>
      <c r="D26" t="s">
        <v>55</v>
      </c>
      <c r="E26" t="s">
        <v>49</v>
      </c>
      <c r="F26">
        <v>3</v>
      </c>
      <c r="G26" s="5">
        <v>489</v>
      </c>
      <c r="H26" t="s">
        <v>54</v>
      </c>
      <c r="I26" s="5">
        <v>1467</v>
      </c>
    </row>
    <row r="27" spans="1:9" x14ac:dyDescent="0.25">
      <c r="A27">
        <v>2026</v>
      </c>
      <c r="B27" s="3">
        <v>45039</v>
      </c>
      <c r="C27">
        <v>585</v>
      </c>
      <c r="D27" t="s">
        <v>57</v>
      </c>
      <c r="E27" t="s">
        <v>49</v>
      </c>
      <c r="F27">
        <v>1</v>
      </c>
      <c r="G27" s="5">
        <v>1982</v>
      </c>
      <c r="H27" t="s">
        <v>50</v>
      </c>
      <c r="I27" s="5">
        <v>1982</v>
      </c>
    </row>
    <row r="28" spans="1:9" x14ac:dyDescent="0.25">
      <c r="A28">
        <v>2027</v>
      </c>
      <c r="B28" s="3">
        <v>44983</v>
      </c>
      <c r="C28">
        <v>553</v>
      </c>
      <c r="D28" t="s">
        <v>51</v>
      </c>
      <c r="E28" t="s">
        <v>49</v>
      </c>
      <c r="F28">
        <v>5</v>
      </c>
      <c r="G28" s="5">
        <v>325</v>
      </c>
      <c r="H28" t="s">
        <v>56</v>
      </c>
      <c r="I28" s="5">
        <v>1625</v>
      </c>
    </row>
    <row r="29" spans="1:9" x14ac:dyDescent="0.25">
      <c r="A29">
        <v>2028</v>
      </c>
      <c r="B29" s="3">
        <v>45171</v>
      </c>
      <c r="C29">
        <v>501</v>
      </c>
      <c r="D29" t="s">
        <v>57</v>
      </c>
      <c r="E29" t="s">
        <v>49</v>
      </c>
      <c r="F29">
        <v>7</v>
      </c>
      <c r="G29" s="5">
        <v>705</v>
      </c>
      <c r="H29" t="s">
        <v>50</v>
      </c>
      <c r="I29" s="5">
        <v>4935</v>
      </c>
    </row>
    <row r="30" spans="1:9" x14ac:dyDescent="0.25">
      <c r="A30">
        <v>2029</v>
      </c>
      <c r="B30" s="3">
        <v>44951</v>
      </c>
      <c r="C30">
        <v>577</v>
      </c>
      <c r="D30" t="s">
        <v>51</v>
      </c>
      <c r="E30" t="s">
        <v>49</v>
      </c>
      <c r="F30">
        <v>3</v>
      </c>
      <c r="G30" s="5">
        <v>604</v>
      </c>
      <c r="H30" t="s">
        <v>52</v>
      </c>
      <c r="I30" s="5">
        <v>1812</v>
      </c>
    </row>
    <row r="31" spans="1:9" x14ac:dyDescent="0.25">
      <c r="A31">
        <v>2030</v>
      </c>
      <c r="B31" s="3">
        <v>45127</v>
      </c>
      <c r="C31">
        <v>554</v>
      </c>
      <c r="D31" t="s">
        <v>51</v>
      </c>
      <c r="E31" t="s">
        <v>49</v>
      </c>
      <c r="F31">
        <v>7</v>
      </c>
      <c r="G31" s="5">
        <v>1492</v>
      </c>
      <c r="H31" t="s">
        <v>54</v>
      </c>
      <c r="I31" s="5">
        <v>10444</v>
      </c>
    </row>
    <row r="32" spans="1:9" x14ac:dyDescent="0.25">
      <c r="A32">
        <v>2031</v>
      </c>
      <c r="B32" s="3">
        <v>45013</v>
      </c>
      <c r="C32">
        <v>596</v>
      </c>
      <c r="D32" t="s">
        <v>55</v>
      </c>
      <c r="E32" t="s">
        <v>49</v>
      </c>
      <c r="F32">
        <v>9</v>
      </c>
      <c r="G32" s="5">
        <v>1936</v>
      </c>
      <c r="H32" t="s">
        <v>54</v>
      </c>
      <c r="I32" s="5">
        <v>17424</v>
      </c>
    </row>
    <row r="33" spans="1:9" x14ac:dyDescent="0.25">
      <c r="A33">
        <v>2032</v>
      </c>
      <c r="B33" s="3">
        <v>45257</v>
      </c>
      <c r="C33">
        <v>578</v>
      </c>
      <c r="D33" t="s">
        <v>53</v>
      </c>
      <c r="E33" t="s">
        <v>49</v>
      </c>
      <c r="F33">
        <v>9</v>
      </c>
      <c r="G33" s="5">
        <v>1967</v>
      </c>
      <c r="H33" t="s">
        <v>54</v>
      </c>
      <c r="I33" s="5">
        <v>17703</v>
      </c>
    </row>
    <row r="34" spans="1:9" x14ac:dyDescent="0.25">
      <c r="A34">
        <v>2033</v>
      </c>
      <c r="B34" s="3">
        <v>44968</v>
      </c>
      <c r="C34">
        <v>500</v>
      </c>
      <c r="D34" t="s">
        <v>55</v>
      </c>
      <c r="E34" t="s">
        <v>49</v>
      </c>
      <c r="F34">
        <v>2</v>
      </c>
      <c r="G34" s="5">
        <v>1358</v>
      </c>
      <c r="H34" t="s">
        <v>56</v>
      </c>
      <c r="I34" s="5">
        <v>2716</v>
      </c>
    </row>
    <row r="35" spans="1:9" x14ac:dyDescent="0.25">
      <c r="A35">
        <v>2034</v>
      </c>
      <c r="B35" s="3">
        <v>45283</v>
      </c>
      <c r="C35">
        <v>525</v>
      </c>
      <c r="D35" t="s">
        <v>55</v>
      </c>
      <c r="E35" t="s">
        <v>49</v>
      </c>
      <c r="F35">
        <v>5</v>
      </c>
      <c r="G35" s="5">
        <v>822</v>
      </c>
      <c r="H35" t="s">
        <v>56</v>
      </c>
      <c r="I35" s="5">
        <v>4110</v>
      </c>
    </row>
    <row r="36" spans="1:9" x14ac:dyDescent="0.25">
      <c r="A36">
        <v>2035</v>
      </c>
      <c r="B36" s="3">
        <v>44952</v>
      </c>
      <c r="C36">
        <v>598</v>
      </c>
      <c r="D36" t="s">
        <v>55</v>
      </c>
      <c r="E36" t="s">
        <v>49</v>
      </c>
      <c r="F36">
        <v>2</v>
      </c>
      <c r="G36" s="5">
        <v>390</v>
      </c>
      <c r="H36" t="s">
        <v>52</v>
      </c>
      <c r="I36" s="5">
        <v>780</v>
      </c>
    </row>
    <row r="37" spans="1:9" x14ac:dyDescent="0.25">
      <c r="A37">
        <v>2036</v>
      </c>
      <c r="B37" s="3">
        <v>45014</v>
      </c>
      <c r="C37">
        <v>515</v>
      </c>
      <c r="D37" t="s">
        <v>57</v>
      </c>
      <c r="E37" t="s">
        <v>49</v>
      </c>
      <c r="F37">
        <v>5</v>
      </c>
      <c r="G37" s="5">
        <v>1452</v>
      </c>
      <c r="H37" t="s">
        <v>52</v>
      </c>
      <c r="I37" s="5">
        <v>7260</v>
      </c>
    </row>
    <row r="38" spans="1:9" x14ac:dyDescent="0.25">
      <c r="A38">
        <v>2037</v>
      </c>
      <c r="B38" s="3">
        <v>45186</v>
      </c>
      <c r="C38">
        <v>559</v>
      </c>
      <c r="D38" t="s">
        <v>55</v>
      </c>
      <c r="E38" t="s">
        <v>49</v>
      </c>
      <c r="F38">
        <v>6</v>
      </c>
      <c r="G38" s="5">
        <v>333</v>
      </c>
      <c r="H38" t="s">
        <v>50</v>
      </c>
      <c r="I38" s="5">
        <v>1998</v>
      </c>
    </row>
    <row r="39" spans="1:9" x14ac:dyDescent="0.25">
      <c r="A39">
        <v>2038</v>
      </c>
      <c r="B39" s="3">
        <v>45046</v>
      </c>
      <c r="C39">
        <v>595</v>
      </c>
      <c r="D39" t="s">
        <v>55</v>
      </c>
      <c r="E39" t="s">
        <v>49</v>
      </c>
      <c r="F39">
        <v>10</v>
      </c>
      <c r="G39" s="5">
        <v>1286</v>
      </c>
      <c r="H39" t="s">
        <v>50</v>
      </c>
      <c r="I39" s="5">
        <v>12860</v>
      </c>
    </row>
    <row r="40" spans="1:9" x14ac:dyDescent="0.25">
      <c r="A40">
        <v>2039</v>
      </c>
      <c r="B40" s="3">
        <v>45278</v>
      </c>
      <c r="C40">
        <v>510</v>
      </c>
      <c r="D40" t="s">
        <v>55</v>
      </c>
      <c r="E40" t="s">
        <v>49</v>
      </c>
      <c r="F40">
        <v>5</v>
      </c>
      <c r="G40" s="5">
        <v>1874</v>
      </c>
      <c r="H40" t="s">
        <v>50</v>
      </c>
      <c r="I40" s="5">
        <v>9370</v>
      </c>
    </row>
    <row r="41" spans="1:9" x14ac:dyDescent="0.25">
      <c r="A41">
        <v>2040</v>
      </c>
      <c r="B41" s="3">
        <v>45028</v>
      </c>
      <c r="C41">
        <v>513</v>
      </c>
      <c r="D41" t="s">
        <v>55</v>
      </c>
      <c r="E41" t="s">
        <v>49</v>
      </c>
      <c r="F41">
        <v>1</v>
      </c>
      <c r="G41" s="5">
        <v>1465</v>
      </c>
      <c r="H41" t="s">
        <v>56</v>
      </c>
      <c r="I41" s="5">
        <v>1465</v>
      </c>
    </row>
    <row r="42" spans="1:9" x14ac:dyDescent="0.25">
      <c r="A42">
        <v>2041</v>
      </c>
      <c r="B42" s="3">
        <v>45152</v>
      </c>
      <c r="C42">
        <v>563</v>
      </c>
      <c r="D42" t="s">
        <v>57</v>
      </c>
      <c r="E42" t="s">
        <v>49</v>
      </c>
      <c r="F42">
        <v>8</v>
      </c>
      <c r="G42" s="5">
        <v>994</v>
      </c>
      <c r="H42" t="s">
        <v>56</v>
      </c>
      <c r="I42" s="5">
        <v>7952</v>
      </c>
    </row>
    <row r="43" spans="1:9" x14ac:dyDescent="0.25">
      <c r="A43">
        <v>2042</v>
      </c>
      <c r="B43" s="3">
        <v>44974</v>
      </c>
      <c r="C43">
        <v>599</v>
      </c>
      <c r="D43" t="s">
        <v>53</v>
      </c>
      <c r="E43" t="s">
        <v>49</v>
      </c>
      <c r="F43">
        <v>6</v>
      </c>
      <c r="G43" s="5">
        <v>1658</v>
      </c>
      <c r="H43" t="s">
        <v>52</v>
      </c>
      <c r="I43" s="5">
        <v>9948</v>
      </c>
    </row>
    <row r="44" spans="1:9" x14ac:dyDescent="0.25">
      <c r="A44">
        <v>2043</v>
      </c>
      <c r="B44" s="3">
        <v>45159</v>
      </c>
      <c r="C44">
        <v>566</v>
      </c>
      <c r="D44" t="s">
        <v>55</v>
      </c>
      <c r="E44" t="s">
        <v>49</v>
      </c>
      <c r="F44">
        <v>7</v>
      </c>
      <c r="G44" s="5">
        <v>961</v>
      </c>
      <c r="H44" t="s">
        <v>54</v>
      </c>
      <c r="I44" s="5">
        <v>6727</v>
      </c>
    </row>
    <row r="45" spans="1:9" x14ac:dyDescent="0.25">
      <c r="A45">
        <v>2044</v>
      </c>
      <c r="B45" s="3">
        <v>45233</v>
      </c>
      <c r="C45">
        <v>551</v>
      </c>
      <c r="D45" t="s">
        <v>48</v>
      </c>
      <c r="E45" t="s">
        <v>49</v>
      </c>
      <c r="F45">
        <v>7</v>
      </c>
      <c r="G45" s="5">
        <v>1349</v>
      </c>
      <c r="H45" t="s">
        <v>56</v>
      </c>
      <c r="I45" s="5">
        <v>9443</v>
      </c>
    </row>
    <row r="46" spans="1:9" x14ac:dyDescent="0.25">
      <c r="A46">
        <v>2045</v>
      </c>
      <c r="B46" s="3">
        <v>45256</v>
      </c>
      <c r="C46">
        <v>580</v>
      </c>
      <c r="D46" t="s">
        <v>57</v>
      </c>
      <c r="E46" t="s">
        <v>49</v>
      </c>
      <c r="F46">
        <v>2</v>
      </c>
      <c r="G46" s="5">
        <v>506</v>
      </c>
      <c r="H46" t="s">
        <v>52</v>
      </c>
      <c r="I46" s="5">
        <v>1012</v>
      </c>
    </row>
    <row r="47" spans="1:9" x14ac:dyDescent="0.25">
      <c r="A47">
        <v>2046</v>
      </c>
      <c r="B47" s="3">
        <v>45088</v>
      </c>
      <c r="C47">
        <v>586</v>
      </c>
      <c r="D47" t="s">
        <v>53</v>
      </c>
      <c r="E47" t="s">
        <v>49</v>
      </c>
      <c r="F47">
        <v>8</v>
      </c>
      <c r="G47" s="5">
        <v>1261</v>
      </c>
      <c r="H47" t="s">
        <v>52</v>
      </c>
      <c r="I47" s="5">
        <v>10088</v>
      </c>
    </row>
    <row r="48" spans="1:9" x14ac:dyDescent="0.25">
      <c r="A48">
        <v>2047</v>
      </c>
      <c r="B48" s="3">
        <v>45053</v>
      </c>
      <c r="C48">
        <v>526</v>
      </c>
      <c r="D48" t="s">
        <v>51</v>
      </c>
      <c r="E48" t="s">
        <v>49</v>
      </c>
      <c r="F48">
        <v>4</v>
      </c>
      <c r="G48" s="5">
        <v>457</v>
      </c>
      <c r="H48" t="s">
        <v>54</v>
      </c>
      <c r="I48" s="5">
        <v>1828</v>
      </c>
    </row>
    <row r="49" spans="1:9" x14ac:dyDescent="0.25">
      <c r="A49">
        <v>2048</v>
      </c>
      <c r="B49" s="3">
        <v>44997</v>
      </c>
      <c r="C49">
        <v>514</v>
      </c>
      <c r="D49" t="s">
        <v>57</v>
      </c>
      <c r="E49" t="s">
        <v>49</v>
      </c>
      <c r="F49">
        <v>7</v>
      </c>
      <c r="G49" s="5">
        <v>1637</v>
      </c>
      <c r="H49" t="s">
        <v>52</v>
      </c>
      <c r="I49" s="5">
        <v>11459</v>
      </c>
    </row>
    <row r="50" spans="1:9" x14ac:dyDescent="0.25">
      <c r="A50">
        <v>2049</v>
      </c>
      <c r="B50" s="3">
        <v>45091</v>
      </c>
      <c r="C50">
        <v>550</v>
      </c>
      <c r="D50" t="s">
        <v>57</v>
      </c>
      <c r="E50" t="s">
        <v>49</v>
      </c>
      <c r="F50">
        <v>8</v>
      </c>
      <c r="G50" s="5">
        <v>1004</v>
      </c>
      <c r="H50" t="s">
        <v>52</v>
      </c>
      <c r="I50" s="5">
        <v>8032</v>
      </c>
    </row>
    <row r="51" spans="1:9" x14ac:dyDescent="0.25">
      <c r="A51">
        <v>2050</v>
      </c>
      <c r="B51" s="3">
        <v>45204</v>
      </c>
      <c r="C51">
        <v>595</v>
      </c>
      <c r="D51" t="s">
        <v>48</v>
      </c>
      <c r="E51" t="s">
        <v>49</v>
      </c>
      <c r="F51">
        <v>10</v>
      </c>
      <c r="G51" s="5">
        <v>1668</v>
      </c>
      <c r="H51" t="s">
        <v>56</v>
      </c>
      <c r="I51" s="5">
        <v>16680</v>
      </c>
    </row>
  </sheetData>
  <autoFilter ref="A1:I5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FAD2B-D532-4A01-9286-BC9C70E77180}">
  <dimension ref="A3:P40"/>
  <sheetViews>
    <sheetView tabSelected="1" topLeftCell="A10" zoomScaleNormal="100" workbookViewId="0">
      <selection activeCell="C44" sqref="C44"/>
    </sheetView>
  </sheetViews>
  <sheetFormatPr defaultRowHeight="15" x14ac:dyDescent="0.25"/>
  <cols>
    <col min="1" max="1" width="30.28515625" bestFit="1" customWidth="1"/>
    <col min="2" max="2" width="11" bestFit="1" customWidth="1"/>
    <col min="3" max="6" width="10.42578125" bestFit="1" customWidth="1"/>
    <col min="7" max="7" width="11.42578125" bestFit="1" customWidth="1"/>
    <col min="8" max="8" width="11.28515625" bestFit="1" customWidth="1"/>
    <col min="10" max="10" width="32.7109375" bestFit="1" customWidth="1"/>
    <col min="11" max="11" width="11" bestFit="1" customWidth="1"/>
    <col min="12" max="15" width="9.28515625" bestFit="1" customWidth="1"/>
    <col min="16" max="16" width="11.28515625" bestFit="1" customWidth="1"/>
    <col min="17" max="18" width="5" bestFit="1" customWidth="1"/>
    <col min="19" max="19" width="14.42578125" bestFit="1" customWidth="1"/>
    <col min="20" max="20" width="8.85546875" bestFit="1" customWidth="1"/>
    <col min="21" max="29" width="4" bestFit="1" customWidth="1"/>
    <col min="30" max="32" width="5" bestFit="1" customWidth="1"/>
    <col min="33" max="33" width="11.85546875" bestFit="1" customWidth="1"/>
    <col min="34" max="34" width="10.140625" bestFit="1" customWidth="1"/>
    <col min="35" max="35" width="4" bestFit="1" customWidth="1"/>
    <col min="36" max="38" width="5" bestFit="1" customWidth="1"/>
    <col min="39" max="39" width="13.28515625" bestFit="1" customWidth="1"/>
    <col min="40" max="40" width="8.5703125" bestFit="1" customWidth="1"/>
    <col min="41" max="47" width="4" bestFit="1" customWidth="1"/>
    <col min="48" max="54" width="5" bestFit="1" customWidth="1"/>
    <col min="55" max="55" width="11.5703125" bestFit="1" customWidth="1"/>
    <col min="56" max="56" width="8.42578125" bestFit="1" customWidth="1"/>
    <col min="57" max="58" width="4" bestFit="1" customWidth="1"/>
    <col min="59" max="64" width="5" bestFit="1" customWidth="1"/>
    <col min="65" max="65" width="11.42578125" bestFit="1" customWidth="1"/>
    <col min="66" max="66" width="11.28515625" bestFit="1" customWidth="1"/>
  </cols>
  <sheetData>
    <row r="3" spans="1:16" x14ac:dyDescent="0.25">
      <c r="A3" s="11" t="s">
        <v>88</v>
      </c>
      <c r="B3" s="11" t="s">
        <v>87</v>
      </c>
      <c r="J3" s="11" t="s">
        <v>89</v>
      </c>
      <c r="K3" s="11" t="s">
        <v>87</v>
      </c>
    </row>
    <row r="4" spans="1:16" x14ac:dyDescent="0.25">
      <c r="A4" s="11" t="s">
        <v>86</v>
      </c>
      <c r="B4" t="s">
        <v>53</v>
      </c>
      <c r="C4" t="s">
        <v>51</v>
      </c>
      <c r="D4" t="s">
        <v>48</v>
      </c>
      <c r="E4" t="s">
        <v>55</v>
      </c>
      <c r="F4" t="s">
        <v>57</v>
      </c>
      <c r="G4" t="s">
        <v>85</v>
      </c>
      <c r="J4" s="11" t="s">
        <v>86</v>
      </c>
      <c r="K4" t="s">
        <v>53</v>
      </c>
      <c r="L4" t="s">
        <v>51</v>
      </c>
      <c r="M4" t="s">
        <v>48</v>
      </c>
      <c r="N4" t="s">
        <v>55</v>
      </c>
      <c r="O4" t="s">
        <v>57</v>
      </c>
      <c r="P4" t="s">
        <v>85</v>
      </c>
    </row>
    <row r="5" spans="1:16" x14ac:dyDescent="0.25">
      <c r="A5" s="12" t="s">
        <v>56</v>
      </c>
      <c r="B5">
        <v>11</v>
      </c>
      <c r="C5">
        <v>8</v>
      </c>
      <c r="D5">
        <v>24</v>
      </c>
      <c r="E5">
        <v>19</v>
      </c>
      <c r="F5">
        <v>8</v>
      </c>
      <c r="G5" s="13">
        <v>70</v>
      </c>
      <c r="J5" s="12" t="s">
        <v>56</v>
      </c>
      <c r="K5" s="5">
        <v>1277</v>
      </c>
      <c r="L5" s="5">
        <v>813</v>
      </c>
      <c r="M5" s="5">
        <v>4746</v>
      </c>
      <c r="N5" s="5">
        <v>5944</v>
      </c>
      <c r="O5" s="5">
        <v>994</v>
      </c>
      <c r="P5" s="14">
        <v>13774</v>
      </c>
    </row>
    <row r="6" spans="1:16" x14ac:dyDescent="0.25">
      <c r="A6" s="12" t="s">
        <v>52</v>
      </c>
      <c r="B6">
        <v>14</v>
      </c>
      <c r="C6">
        <v>20</v>
      </c>
      <c r="E6">
        <v>11</v>
      </c>
      <c r="F6">
        <v>22</v>
      </c>
      <c r="G6" s="13">
        <v>67</v>
      </c>
      <c r="J6" s="12" t="s">
        <v>52</v>
      </c>
      <c r="K6" s="5">
        <v>2919</v>
      </c>
      <c r="L6" s="5">
        <v>3679</v>
      </c>
      <c r="M6" s="5"/>
      <c r="N6" s="5">
        <v>2197</v>
      </c>
      <c r="O6" s="5">
        <v>4599</v>
      </c>
      <c r="P6" s="14">
        <v>13394</v>
      </c>
    </row>
    <row r="7" spans="1:16" x14ac:dyDescent="0.25">
      <c r="A7" s="12" t="s">
        <v>50</v>
      </c>
      <c r="B7">
        <v>12</v>
      </c>
      <c r="C7">
        <v>7</v>
      </c>
      <c r="D7">
        <v>8</v>
      </c>
      <c r="E7">
        <v>21</v>
      </c>
      <c r="F7">
        <v>12</v>
      </c>
      <c r="G7" s="13">
        <v>60</v>
      </c>
      <c r="J7" s="12" t="s">
        <v>50</v>
      </c>
      <c r="K7" s="5">
        <v>2351</v>
      </c>
      <c r="L7" s="5">
        <v>2922</v>
      </c>
      <c r="M7" s="5">
        <v>690</v>
      </c>
      <c r="N7" s="5">
        <v>3493</v>
      </c>
      <c r="O7" s="5">
        <v>3945</v>
      </c>
      <c r="P7" s="14">
        <v>13401</v>
      </c>
    </row>
    <row r="8" spans="1:16" x14ac:dyDescent="0.25">
      <c r="A8" s="12" t="s">
        <v>54</v>
      </c>
      <c r="B8">
        <v>18</v>
      </c>
      <c r="C8">
        <v>21</v>
      </c>
      <c r="D8">
        <v>8</v>
      </c>
      <c r="E8">
        <v>27</v>
      </c>
      <c r="F8">
        <v>3</v>
      </c>
      <c r="G8" s="13">
        <v>77</v>
      </c>
      <c r="J8" s="12" t="s">
        <v>54</v>
      </c>
      <c r="K8" s="5">
        <v>2274</v>
      </c>
      <c r="L8" s="5">
        <v>3098</v>
      </c>
      <c r="M8" s="5">
        <v>727</v>
      </c>
      <c r="N8" s="5">
        <v>5111</v>
      </c>
      <c r="O8" s="5">
        <v>1102</v>
      </c>
      <c r="P8" s="14">
        <v>12312</v>
      </c>
    </row>
    <row r="9" spans="1:16" x14ac:dyDescent="0.25">
      <c r="A9" s="12" t="s">
        <v>85</v>
      </c>
      <c r="B9">
        <v>55</v>
      </c>
      <c r="C9">
        <v>56</v>
      </c>
      <c r="D9">
        <v>40</v>
      </c>
      <c r="E9">
        <v>78</v>
      </c>
      <c r="F9">
        <v>45</v>
      </c>
      <c r="G9">
        <v>274</v>
      </c>
    </row>
    <row r="12" spans="1:16" x14ac:dyDescent="0.25">
      <c r="A12" s="11" t="s">
        <v>84</v>
      </c>
      <c r="B12" s="11" t="s">
        <v>87</v>
      </c>
    </row>
    <row r="13" spans="1:16" x14ac:dyDescent="0.25">
      <c r="A13" s="11" t="s">
        <v>86</v>
      </c>
      <c r="B13" t="s">
        <v>53</v>
      </c>
      <c r="C13" t="s">
        <v>51</v>
      </c>
      <c r="D13" t="s">
        <v>48</v>
      </c>
      <c r="E13" t="s">
        <v>55</v>
      </c>
      <c r="F13" t="s">
        <v>57</v>
      </c>
      <c r="G13" t="s">
        <v>85</v>
      </c>
    </row>
    <row r="14" spans="1:16" x14ac:dyDescent="0.25">
      <c r="A14" s="12" t="s">
        <v>56</v>
      </c>
      <c r="B14" s="5">
        <v>7343</v>
      </c>
      <c r="C14" s="5">
        <v>3089</v>
      </c>
      <c r="D14" s="5">
        <v>38226</v>
      </c>
      <c r="E14" s="5">
        <v>16899</v>
      </c>
      <c r="F14" s="5">
        <v>7952</v>
      </c>
      <c r="G14" s="14">
        <v>73509</v>
      </c>
    </row>
    <row r="15" spans="1:16" x14ac:dyDescent="0.25">
      <c r="A15" s="12" t="s">
        <v>52</v>
      </c>
      <c r="B15" s="5">
        <v>20036</v>
      </c>
      <c r="C15" s="5">
        <v>14587</v>
      </c>
      <c r="D15" s="5"/>
      <c r="E15" s="5">
        <v>17043</v>
      </c>
      <c r="F15" s="5">
        <v>27763</v>
      </c>
      <c r="G15" s="14">
        <v>79429</v>
      </c>
    </row>
    <row r="16" spans="1:16" x14ac:dyDescent="0.25">
      <c r="A16" s="12" t="s">
        <v>50</v>
      </c>
      <c r="B16" s="5">
        <v>12182</v>
      </c>
      <c r="C16" s="5">
        <v>6736</v>
      </c>
      <c r="D16" s="5">
        <v>5520</v>
      </c>
      <c r="E16" s="5">
        <v>24228</v>
      </c>
      <c r="F16" s="5">
        <v>11949</v>
      </c>
      <c r="G16" s="14">
        <v>60615</v>
      </c>
    </row>
    <row r="17" spans="1:7" x14ac:dyDescent="0.25">
      <c r="A17" s="12" t="s">
        <v>54</v>
      </c>
      <c r="B17" s="5">
        <v>20466</v>
      </c>
      <c r="C17" s="5">
        <v>23762</v>
      </c>
      <c r="D17" s="5">
        <v>5816</v>
      </c>
      <c r="E17" s="5">
        <v>39418</v>
      </c>
      <c r="F17" s="5">
        <v>3306</v>
      </c>
      <c r="G17" s="14">
        <v>92768</v>
      </c>
    </row>
    <row r="18" spans="1:7" x14ac:dyDescent="0.25">
      <c r="A18" s="12" t="s">
        <v>85</v>
      </c>
      <c r="B18" s="5">
        <v>60027</v>
      </c>
      <c r="C18" s="5">
        <v>48174</v>
      </c>
      <c r="D18" s="5">
        <v>49562</v>
      </c>
      <c r="E18" s="5">
        <v>97588</v>
      </c>
      <c r="F18" s="5">
        <v>50970</v>
      </c>
      <c r="G18" s="5">
        <v>306321</v>
      </c>
    </row>
    <row r="22" spans="1:7" ht="15.75" x14ac:dyDescent="0.25">
      <c r="A22" s="23" t="s">
        <v>90</v>
      </c>
    </row>
    <row r="24" spans="1:7" x14ac:dyDescent="0.25">
      <c r="A24" t="s">
        <v>130</v>
      </c>
    </row>
    <row r="25" spans="1:7" x14ac:dyDescent="0.25">
      <c r="A25" t="s">
        <v>132</v>
      </c>
    </row>
    <row r="26" spans="1:7" x14ac:dyDescent="0.25">
      <c r="A26" t="s">
        <v>131</v>
      </c>
    </row>
    <row r="28" spans="1:7" ht="15.75" x14ac:dyDescent="0.25">
      <c r="A28" s="23" t="s">
        <v>91</v>
      </c>
    </row>
    <row r="29" spans="1:7" x14ac:dyDescent="0.25">
      <c r="A29" s="24"/>
    </row>
    <row r="30" spans="1:7" x14ac:dyDescent="0.25">
      <c r="A30" s="24" t="s">
        <v>122</v>
      </c>
    </row>
    <row r="31" spans="1:7" x14ac:dyDescent="0.25">
      <c r="A31" s="25" t="s">
        <v>123</v>
      </c>
    </row>
    <row r="32" spans="1:7" x14ac:dyDescent="0.25">
      <c r="A32" s="25" t="s">
        <v>124</v>
      </c>
    </row>
    <row r="33" spans="1:1" x14ac:dyDescent="0.25">
      <c r="A33" s="25" t="s">
        <v>125</v>
      </c>
    </row>
    <row r="35" spans="1:1" ht="15.75" x14ac:dyDescent="0.25">
      <c r="A35" s="23" t="s">
        <v>92</v>
      </c>
    </row>
    <row r="36" spans="1:1" x14ac:dyDescent="0.25">
      <c r="A36" s="24"/>
    </row>
    <row r="37" spans="1:1" x14ac:dyDescent="0.25">
      <c r="A37" s="25" t="s">
        <v>126</v>
      </c>
    </row>
    <row r="38" spans="1:1" x14ac:dyDescent="0.25">
      <c r="A38" s="25" t="s">
        <v>127</v>
      </c>
    </row>
    <row r="39" spans="1:1" x14ac:dyDescent="0.25">
      <c r="A39" s="25" t="s">
        <v>128</v>
      </c>
    </row>
    <row r="40" spans="1:1" x14ac:dyDescent="0.25">
      <c r="A40" s="24" t="s">
        <v>129</v>
      </c>
    </row>
  </sheetData>
  <conditionalFormatting sqref="A5:G8">
    <cfRule type="expression" dxfId="4" priority="3">
      <formula>ISBLANK(A5)</formula>
    </cfRule>
  </conditionalFormatting>
  <conditionalFormatting sqref="A14:G18">
    <cfRule type="expression" dxfId="3" priority="1">
      <formula>ISBLANK(A14)</formula>
    </cfRule>
  </conditionalFormatting>
  <conditionalFormatting sqref="J5:P8">
    <cfRule type="expression" dxfId="2" priority="2">
      <formula>ISBLANK(J5)</formula>
    </cfRule>
  </conditionalFormatting>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8"/>
  <sheetViews>
    <sheetView workbookViewId="0">
      <selection activeCell="G37" sqref="G37"/>
    </sheetView>
  </sheetViews>
  <sheetFormatPr defaultColWidth="9.7109375" defaultRowHeight="15" x14ac:dyDescent="0.25"/>
  <cols>
    <col min="2" max="2" width="13.28515625" bestFit="1" customWidth="1"/>
    <col min="3" max="3" width="10.5703125" bestFit="1" customWidth="1"/>
    <col min="4" max="4" width="11.140625" bestFit="1" customWidth="1"/>
    <col min="5" max="5" width="13.5703125" bestFit="1" customWidth="1"/>
    <col min="6" max="6" width="11.42578125" bestFit="1" customWidth="1"/>
    <col min="7" max="7" width="13.5703125" bestFit="1" customWidth="1"/>
    <col min="8" max="8" width="18.28515625" bestFit="1" customWidth="1"/>
    <col min="9" max="9" width="32.5703125" customWidth="1"/>
    <col min="10" max="10" width="19.85546875" customWidth="1"/>
    <col min="11" max="11" width="27.140625" customWidth="1"/>
  </cols>
  <sheetData>
    <row r="1" spans="1:11" x14ac:dyDescent="0.25">
      <c r="A1" s="1" t="s">
        <v>58</v>
      </c>
      <c r="B1" s="1" t="s">
        <v>59</v>
      </c>
      <c r="C1" s="1" t="s">
        <v>43</v>
      </c>
      <c r="D1" s="1" t="s">
        <v>60</v>
      </c>
      <c r="E1" s="1" t="s">
        <v>61</v>
      </c>
      <c r="F1" s="1" t="s">
        <v>62</v>
      </c>
      <c r="G1" s="1" t="s">
        <v>63</v>
      </c>
      <c r="H1" s="1" t="s">
        <v>64</v>
      </c>
      <c r="I1" s="15" t="s">
        <v>95</v>
      </c>
      <c r="J1" s="15" t="s">
        <v>96</v>
      </c>
      <c r="K1" s="15" t="s">
        <v>97</v>
      </c>
    </row>
    <row r="2" spans="1:11" x14ac:dyDescent="0.25">
      <c r="A2">
        <v>3001</v>
      </c>
      <c r="B2" t="s">
        <v>65</v>
      </c>
      <c r="C2" t="s">
        <v>49</v>
      </c>
      <c r="D2" t="s">
        <v>66</v>
      </c>
      <c r="E2" s="5">
        <v>652</v>
      </c>
      <c r="F2" s="5">
        <v>713</v>
      </c>
      <c r="G2">
        <v>63</v>
      </c>
      <c r="H2" s="3">
        <v>45351</v>
      </c>
      <c r="I2" s="5">
        <f>PRODUCT(F2,G2)</f>
        <v>44919</v>
      </c>
      <c r="J2" s="5">
        <f>PRODUCT(E2,G2)</f>
        <v>41076</v>
      </c>
      <c r="K2" s="5">
        <f>I2-J2</f>
        <v>3843</v>
      </c>
    </row>
    <row r="3" spans="1:11" x14ac:dyDescent="0.25">
      <c r="A3">
        <v>3002</v>
      </c>
      <c r="B3" t="s">
        <v>67</v>
      </c>
      <c r="C3" t="s">
        <v>49</v>
      </c>
      <c r="D3" t="s">
        <v>68</v>
      </c>
      <c r="E3" s="5">
        <v>915</v>
      </c>
      <c r="F3" s="5">
        <v>654</v>
      </c>
      <c r="G3">
        <v>19</v>
      </c>
      <c r="H3" s="3">
        <v>45464</v>
      </c>
      <c r="I3" s="5">
        <f t="shared" ref="I3:I11" si="0">PRODUCT(F3,G3)</f>
        <v>12426</v>
      </c>
      <c r="J3" s="5">
        <f t="shared" ref="J3:J11" si="1">PRODUCT(E3,G3)</f>
        <v>17385</v>
      </c>
      <c r="K3" s="5">
        <f t="shared" ref="K3:K11" si="2">I3-J3</f>
        <v>-4959</v>
      </c>
    </row>
    <row r="4" spans="1:11" x14ac:dyDescent="0.25">
      <c r="A4">
        <v>3003</v>
      </c>
      <c r="B4" t="s">
        <v>69</v>
      </c>
      <c r="C4" t="s">
        <v>49</v>
      </c>
      <c r="D4" t="s">
        <v>70</v>
      </c>
      <c r="E4" s="5">
        <v>759</v>
      </c>
      <c r="F4" s="5">
        <v>1471</v>
      </c>
      <c r="G4">
        <v>54</v>
      </c>
      <c r="H4" s="3">
        <v>45340</v>
      </c>
      <c r="I4" s="5">
        <f t="shared" si="0"/>
        <v>79434</v>
      </c>
      <c r="J4" s="5">
        <f t="shared" si="1"/>
        <v>40986</v>
      </c>
      <c r="K4" s="5">
        <f t="shared" si="2"/>
        <v>38448</v>
      </c>
    </row>
    <row r="5" spans="1:11" x14ac:dyDescent="0.25">
      <c r="A5">
        <v>3004</v>
      </c>
      <c r="B5" t="s">
        <v>71</v>
      </c>
      <c r="C5" t="s">
        <v>49</v>
      </c>
      <c r="D5" t="s">
        <v>68</v>
      </c>
      <c r="E5" s="5">
        <v>973</v>
      </c>
      <c r="F5" s="5">
        <v>571</v>
      </c>
      <c r="G5">
        <v>73</v>
      </c>
      <c r="H5" s="3">
        <v>45383</v>
      </c>
      <c r="I5" s="5">
        <f t="shared" si="0"/>
        <v>41683</v>
      </c>
      <c r="J5" s="5">
        <f t="shared" si="1"/>
        <v>71029</v>
      </c>
      <c r="K5" s="5">
        <f t="shared" si="2"/>
        <v>-29346</v>
      </c>
    </row>
    <row r="6" spans="1:11" x14ac:dyDescent="0.25">
      <c r="A6">
        <v>3005</v>
      </c>
      <c r="B6" t="s">
        <v>72</v>
      </c>
      <c r="C6" t="s">
        <v>49</v>
      </c>
      <c r="D6" t="s">
        <v>68</v>
      </c>
      <c r="E6" s="5">
        <v>543</v>
      </c>
      <c r="F6" s="5">
        <v>710</v>
      </c>
      <c r="G6">
        <v>79</v>
      </c>
      <c r="H6" s="3">
        <v>45424</v>
      </c>
      <c r="I6" s="5">
        <f t="shared" si="0"/>
        <v>56090</v>
      </c>
      <c r="J6" s="5">
        <f t="shared" si="1"/>
        <v>42897</v>
      </c>
      <c r="K6" s="5">
        <f t="shared" si="2"/>
        <v>13193</v>
      </c>
    </row>
    <row r="7" spans="1:11" x14ac:dyDescent="0.25">
      <c r="A7">
        <v>3006</v>
      </c>
      <c r="B7" t="s">
        <v>73</v>
      </c>
      <c r="C7" t="s">
        <v>49</v>
      </c>
      <c r="D7" t="s">
        <v>74</v>
      </c>
      <c r="E7" s="5">
        <v>605</v>
      </c>
      <c r="F7" s="5">
        <v>1819</v>
      </c>
      <c r="G7">
        <v>48</v>
      </c>
      <c r="H7" s="3">
        <v>45301</v>
      </c>
      <c r="I7" s="5">
        <f t="shared" si="0"/>
        <v>87312</v>
      </c>
      <c r="J7" s="5">
        <f t="shared" si="1"/>
        <v>29040</v>
      </c>
      <c r="K7" s="5">
        <f t="shared" si="2"/>
        <v>58272</v>
      </c>
    </row>
    <row r="8" spans="1:11" x14ac:dyDescent="0.25">
      <c r="A8">
        <v>3007</v>
      </c>
      <c r="B8" t="s">
        <v>75</v>
      </c>
      <c r="C8" t="s">
        <v>49</v>
      </c>
      <c r="D8" t="s">
        <v>68</v>
      </c>
      <c r="E8" s="5">
        <v>211</v>
      </c>
      <c r="F8" s="5">
        <v>998</v>
      </c>
      <c r="G8">
        <v>89</v>
      </c>
      <c r="H8" s="3">
        <v>45402</v>
      </c>
      <c r="I8" s="5">
        <f t="shared" si="0"/>
        <v>88822</v>
      </c>
      <c r="J8" s="5">
        <f t="shared" si="1"/>
        <v>18779</v>
      </c>
      <c r="K8" s="5">
        <f t="shared" si="2"/>
        <v>70043</v>
      </c>
    </row>
    <row r="9" spans="1:11" x14ac:dyDescent="0.25">
      <c r="A9">
        <v>3008</v>
      </c>
      <c r="B9" t="s">
        <v>76</v>
      </c>
      <c r="C9" t="s">
        <v>49</v>
      </c>
      <c r="D9" t="s">
        <v>68</v>
      </c>
      <c r="E9" s="5">
        <v>929</v>
      </c>
      <c r="F9" s="5">
        <v>1916</v>
      </c>
      <c r="G9">
        <v>46</v>
      </c>
      <c r="H9" s="3">
        <v>45451</v>
      </c>
      <c r="I9" s="5">
        <f t="shared" si="0"/>
        <v>88136</v>
      </c>
      <c r="J9" s="5">
        <f t="shared" si="1"/>
        <v>42734</v>
      </c>
      <c r="K9" s="5">
        <f t="shared" si="2"/>
        <v>45402</v>
      </c>
    </row>
    <row r="10" spans="1:11" x14ac:dyDescent="0.25">
      <c r="A10">
        <v>3009</v>
      </c>
      <c r="B10" t="s">
        <v>77</v>
      </c>
      <c r="C10" t="s">
        <v>49</v>
      </c>
      <c r="D10" t="s">
        <v>70</v>
      </c>
      <c r="E10" s="5">
        <v>229</v>
      </c>
      <c r="F10" s="5">
        <v>1470</v>
      </c>
      <c r="G10">
        <v>30</v>
      </c>
      <c r="H10" s="3">
        <v>45363</v>
      </c>
      <c r="I10" s="5">
        <f t="shared" si="0"/>
        <v>44100</v>
      </c>
      <c r="J10" s="5">
        <f t="shared" si="1"/>
        <v>6870</v>
      </c>
      <c r="K10" s="5">
        <f t="shared" si="2"/>
        <v>37230</v>
      </c>
    </row>
    <row r="11" spans="1:11" x14ac:dyDescent="0.25">
      <c r="A11">
        <v>3010</v>
      </c>
      <c r="B11" t="s">
        <v>78</v>
      </c>
      <c r="C11" t="s">
        <v>49</v>
      </c>
      <c r="D11" t="s">
        <v>66</v>
      </c>
      <c r="E11" s="5">
        <v>598</v>
      </c>
      <c r="F11" s="5">
        <v>736</v>
      </c>
      <c r="G11">
        <v>91</v>
      </c>
      <c r="H11" s="3">
        <v>45292</v>
      </c>
      <c r="I11" s="5">
        <f t="shared" si="0"/>
        <v>66976</v>
      </c>
      <c r="J11" s="5">
        <f t="shared" si="1"/>
        <v>54418</v>
      </c>
      <c r="K11" s="5">
        <f t="shared" si="2"/>
        <v>12558</v>
      </c>
    </row>
    <row r="14" spans="1:11" x14ac:dyDescent="0.25">
      <c r="A14" s="6" t="s">
        <v>120</v>
      </c>
      <c r="B14" s="21" t="s">
        <v>85</v>
      </c>
    </row>
    <row r="15" spans="1:11" x14ac:dyDescent="0.25">
      <c r="A15" t="str" cm="1">
        <f t="array" ref="A15:A18">_xlfn.UNIQUE(D2:D10)</f>
        <v>DataHub</v>
      </c>
      <c r="B15" s="5">
        <f>GETPIVOTDATA("Profit per Product",'Inventory_Data_Pivot Table'!$A$7,"Supplier","DataHub")</f>
        <v>16401</v>
      </c>
    </row>
    <row r="16" spans="1:11" x14ac:dyDescent="0.25">
      <c r="A16" t="str">
        <v>TechSource</v>
      </c>
      <c r="B16" s="5">
        <f>GETPIVOTDATA("Profit per Product",'Inventory_Data_Pivot Table'!$A$7,"Supplier","ElectroPro")</f>
        <v>58272</v>
      </c>
    </row>
    <row r="17" spans="1:2" x14ac:dyDescent="0.25">
      <c r="A17" t="str">
        <v>GigaMall</v>
      </c>
      <c r="B17" s="5">
        <f>GETPIVOTDATA("Profit per Product",'Inventory_Data_Pivot Table'!$A$7,"Supplier","GigaMall")</f>
        <v>75678</v>
      </c>
    </row>
    <row r="18" spans="1:2" x14ac:dyDescent="0.25">
      <c r="A18" t="str">
        <v>ElectroPro</v>
      </c>
      <c r="B18" s="5">
        <f>GETPIVOTDATA("Profit per Product",'Inventory_Data_Pivot Table'!$A$7,"Supplier","TechSource")</f>
        <v>94333</v>
      </c>
    </row>
  </sheetData>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containsText" priority="1" operator="containsText" id="{D882DE5A-F61C-4E94-838E-A6304EAE2CB0}">
            <xm:f>NOT(ISERROR(SEARCH("-",B14)))</xm:f>
            <xm:f>"-"</xm:f>
            <x14:dxf>
              <font>
                <color rgb="FF9C0006"/>
              </font>
              <fill>
                <patternFill>
                  <bgColor rgb="FFFFC7CE"/>
                </patternFill>
              </fill>
            </x14:dxf>
          </x14:cfRule>
          <xm:sqref>B14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2362-5879-4418-9969-F751DCB786AC}">
  <dimension ref="A3:H51"/>
  <sheetViews>
    <sheetView zoomScale="85" zoomScaleNormal="85" workbookViewId="0">
      <selection activeCell="H28" sqref="H28"/>
    </sheetView>
  </sheetViews>
  <sheetFormatPr defaultRowHeight="15" x14ac:dyDescent="0.25"/>
  <cols>
    <col min="1" max="1" width="50" bestFit="1" customWidth="1"/>
    <col min="2" max="2" width="24.28515625" bestFit="1" customWidth="1"/>
    <col min="3" max="3" width="27.42578125" bestFit="1" customWidth="1"/>
    <col min="4" max="4" width="14.5703125" bestFit="1" customWidth="1"/>
    <col min="5" max="5" width="31.42578125" bestFit="1" customWidth="1"/>
    <col min="6" max="6" width="16" bestFit="1" customWidth="1"/>
    <col min="7" max="7" width="7.85546875" bestFit="1" customWidth="1"/>
    <col min="8" max="8" width="247.28515625" customWidth="1"/>
    <col min="9" max="11" width="9.42578125" bestFit="1" customWidth="1"/>
    <col min="12" max="12" width="11.28515625" bestFit="1" customWidth="1"/>
  </cols>
  <sheetData>
    <row r="3" spans="1:8" x14ac:dyDescent="0.25">
      <c r="B3" s="11" t="s">
        <v>60</v>
      </c>
      <c r="H3" s="6" t="s">
        <v>90</v>
      </c>
    </row>
    <row r="4" spans="1:8" x14ac:dyDescent="0.25">
      <c r="B4" t="s">
        <v>66</v>
      </c>
      <c r="C4" t="s">
        <v>74</v>
      </c>
      <c r="D4" t="s">
        <v>70</v>
      </c>
      <c r="E4" t="s">
        <v>68</v>
      </c>
      <c r="F4" t="s">
        <v>85</v>
      </c>
      <c r="H4" t="s">
        <v>99</v>
      </c>
    </row>
    <row r="5" spans="1:8" x14ac:dyDescent="0.25">
      <c r="A5" t="s">
        <v>94</v>
      </c>
      <c r="B5">
        <v>2</v>
      </c>
      <c r="C5">
        <v>1</v>
      </c>
      <c r="D5">
        <v>2</v>
      </c>
      <c r="E5">
        <v>5</v>
      </c>
      <c r="F5">
        <v>10</v>
      </c>
      <c r="H5" t="s">
        <v>104</v>
      </c>
    </row>
    <row r="6" spans="1:8" x14ac:dyDescent="0.25">
      <c r="H6" t="s">
        <v>103</v>
      </c>
    </row>
    <row r="7" spans="1:8" x14ac:dyDescent="0.25">
      <c r="A7" s="11" t="s">
        <v>118</v>
      </c>
      <c r="B7" s="11" t="s">
        <v>60</v>
      </c>
      <c r="H7" t="s">
        <v>105</v>
      </c>
    </row>
    <row r="8" spans="1:8" x14ac:dyDescent="0.25">
      <c r="A8" s="11" t="s">
        <v>87</v>
      </c>
      <c r="B8" t="s">
        <v>66</v>
      </c>
      <c r="C8" t="s">
        <v>74</v>
      </c>
      <c r="D8" t="s">
        <v>70</v>
      </c>
      <c r="E8" t="s">
        <v>68</v>
      </c>
      <c r="F8" t="s">
        <v>85</v>
      </c>
    </row>
    <row r="9" spans="1:8" x14ac:dyDescent="0.25">
      <c r="A9" s="12" t="s">
        <v>65</v>
      </c>
      <c r="B9" s="5">
        <v>3843</v>
      </c>
      <c r="C9" s="5"/>
      <c r="D9" s="5"/>
      <c r="E9" s="5"/>
      <c r="F9" s="5">
        <v>3843</v>
      </c>
      <c r="H9" s="6" t="s">
        <v>91</v>
      </c>
    </row>
    <row r="10" spans="1:8" x14ac:dyDescent="0.25">
      <c r="A10" s="12" t="s">
        <v>78</v>
      </c>
      <c r="B10" s="5">
        <v>12558</v>
      </c>
      <c r="C10" s="5"/>
      <c r="D10" s="5"/>
      <c r="E10" s="5"/>
      <c r="F10" s="5">
        <v>12558</v>
      </c>
      <c r="H10" s="6" t="s">
        <v>108</v>
      </c>
    </row>
    <row r="11" spans="1:8" x14ac:dyDescent="0.25">
      <c r="A11" s="12" t="s">
        <v>67</v>
      </c>
      <c r="B11" s="5"/>
      <c r="C11" s="5"/>
      <c r="D11" s="5"/>
      <c r="E11" s="5">
        <v>-4959</v>
      </c>
      <c r="F11" s="5">
        <v>-4959</v>
      </c>
      <c r="H11" s="6" t="s">
        <v>109</v>
      </c>
    </row>
    <row r="12" spans="1:8" x14ac:dyDescent="0.25">
      <c r="A12" s="12" t="s">
        <v>69</v>
      </c>
      <c r="B12" s="5"/>
      <c r="C12" s="5"/>
      <c r="D12" s="5">
        <v>38448</v>
      </c>
      <c r="E12" s="5"/>
      <c r="F12" s="5">
        <v>38448</v>
      </c>
      <c r="H12" s="6" t="s">
        <v>110</v>
      </c>
    </row>
    <row r="13" spans="1:8" x14ac:dyDescent="0.25">
      <c r="A13" s="12" t="s">
        <v>71</v>
      </c>
      <c r="B13" s="5"/>
      <c r="C13" s="5"/>
      <c r="D13" s="5"/>
      <c r="E13" s="5">
        <v>-29346</v>
      </c>
      <c r="F13" s="5">
        <v>-29346</v>
      </c>
      <c r="H13" s="6" t="s">
        <v>111</v>
      </c>
    </row>
    <row r="14" spans="1:8" x14ac:dyDescent="0.25">
      <c r="A14" s="12" t="s">
        <v>72</v>
      </c>
      <c r="B14" s="5"/>
      <c r="C14" s="5"/>
      <c r="D14" s="5"/>
      <c r="E14" s="5">
        <v>13193</v>
      </c>
      <c r="F14" s="5">
        <v>13193</v>
      </c>
      <c r="H14" t="s">
        <v>112</v>
      </c>
    </row>
    <row r="15" spans="1:8" x14ac:dyDescent="0.25">
      <c r="A15" s="12" t="s">
        <v>73</v>
      </c>
      <c r="B15" s="5"/>
      <c r="C15" s="5">
        <v>58272</v>
      </c>
      <c r="D15" s="5"/>
      <c r="E15" s="5"/>
      <c r="F15" s="5">
        <v>58272</v>
      </c>
    </row>
    <row r="16" spans="1:8" x14ac:dyDescent="0.25">
      <c r="A16" s="12" t="s">
        <v>75</v>
      </c>
      <c r="B16" s="5"/>
      <c r="C16" s="5"/>
      <c r="D16" s="5"/>
      <c r="E16" s="5">
        <v>70043</v>
      </c>
      <c r="F16" s="5">
        <v>70043</v>
      </c>
      <c r="H16" s="6" t="s">
        <v>92</v>
      </c>
    </row>
    <row r="17" spans="1:8" x14ac:dyDescent="0.25">
      <c r="A17" s="12" t="s">
        <v>76</v>
      </c>
      <c r="B17" s="5"/>
      <c r="C17" s="5"/>
      <c r="D17" s="5"/>
      <c r="E17" s="5">
        <v>45402</v>
      </c>
      <c r="F17" s="5">
        <v>45402</v>
      </c>
      <c r="H17" s="6" t="s">
        <v>113</v>
      </c>
    </row>
    <row r="18" spans="1:8" x14ac:dyDescent="0.25">
      <c r="A18" s="12" t="s">
        <v>77</v>
      </c>
      <c r="B18" s="5"/>
      <c r="C18" s="5"/>
      <c r="D18" s="5">
        <v>37230</v>
      </c>
      <c r="E18" s="5"/>
      <c r="F18" s="5">
        <v>37230</v>
      </c>
      <c r="H18" s="6" t="s">
        <v>114</v>
      </c>
    </row>
    <row r="19" spans="1:8" x14ac:dyDescent="0.25">
      <c r="A19" s="12" t="s">
        <v>85</v>
      </c>
      <c r="B19" s="5">
        <v>16401</v>
      </c>
      <c r="C19" s="5">
        <v>58272</v>
      </c>
      <c r="D19" s="5">
        <v>75678</v>
      </c>
      <c r="E19" s="5">
        <v>94333</v>
      </c>
      <c r="F19" s="5">
        <v>244684</v>
      </c>
      <c r="H19" s="6" t="s">
        <v>115</v>
      </c>
    </row>
    <row r="20" spans="1:8" x14ac:dyDescent="0.25">
      <c r="A20" s="17" t="s">
        <v>107</v>
      </c>
      <c r="B20" s="18">
        <f>(GETPIVOTDATA("Profit per Product",A7,"Supplier","DataHub")/GETPIVOTDATA("Profit per Product",A7))</f>
        <v>6.7029311274950543E-2</v>
      </c>
      <c r="C20" s="18">
        <f>GETPIVOTDATA("Profit per Product",$A$7,"Supplier","ElectroPro")/GETPIVOTDATA("Profit per Product",$A$7)</f>
        <v>0.23815206552124374</v>
      </c>
      <c r="D20" s="18">
        <f>GETPIVOTDATA("Profit per Product",$A$7,"Supplier","GigaMall")/GETPIVOTDATA("Profit per Product",$A$7)</f>
        <v>0.30928871524088214</v>
      </c>
      <c r="E20" s="18">
        <f>GETPIVOTDATA("Profit per Product",$A$7,"Supplier","TechSource")/GETPIVOTDATA("Profit per Product",$A$7)</f>
        <v>0.38552990796292363</v>
      </c>
      <c r="F20" s="16"/>
      <c r="H20" s="6" t="s">
        <v>116</v>
      </c>
    </row>
    <row r="21" spans="1:8" x14ac:dyDescent="0.25">
      <c r="H21" s="6" t="s">
        <v>117</v>
      </c>
    </row>
    <row r="22" spans="1:8" x14ac:dyDescent="0.25">
      <c r="A22" s="11" t="s">
        <v>98</v>
      </c>
      <c r="B22" s="11" t="s">
        <v>60</v>
      </c>
    </row>
    <row r="23" spans="1:8" x14ac:dyDescent="0.25">
      <c r="A23" s="11" t="s">
        <v>87</v>
      </c>
      <c r="B23" t="s">
        <v>66</v>
      </c>
      <c r="C23" t="s">
        <v>74</v>
      </c>
      <c r="D23" t="s">
        <v>70</v>
      </c>
      <c r="E23" t="s">
        <v>68</v>
      </c>
      <c r="F23" t="s">
        <v>85</v>
      </c>
    </row>
    <row r="24" spans="1:8" x14ac:dyDescent="0.25">
      <c r="A24" s="12" t="s">
        <v>65</v>
      </c>
      <c r="B24">
        <v>63</v>
      </c>
      <c r="F24">
        <v>63</v>
      </c>
    </row>
    <row r="25" spans="1:8" x14ac:dyDescent="0.25">
      <c r="A25" s="12" t="s">
        <v>78</v>
      </c>
      <c r="B25">
        <v>91</v>
      </c>
      <c r="F25">
        <v>91</v>
      </c>
    </row>
    <row r="26" spans="1:8" x14ac:dyDescent="0.25">
      <c r="A26" s="12" t="s">
        <v>67</v>
      </c>
      <c r="E26">
        <v>19</v>
      </c>
      <c r="F26">
        <v>19</v>
      </c>
    </row>
    <row r="27" spans="1:8" x14ac:dyDescent="0.25">
      <c r="A27" s="12" t="s">
        <v>69</v>
      </c>
      <c r="D27">
        <v>54</v>
      </c>
      <c r="F27">
        <v>54</v>
      </c>
    </row>
    <row r="28" spans="1:8" x14ac:dyDescent="0.25">
      <c r="A28" s="12" t="s">
        <v>71</v>
      </c>
      <c r="E28">
        <v>73</v>
      </c>
      <c r="F28">
        <v>73</v>
      </c>
    </row>
    <row r="29" spans="1:8" x14ac:dyDescent="0.25">
      <c r="A29" s="12" t="s">
        <v>72</v>
      </c>
      <c r="E29">
        <v>79</v>
      </c>
      <c r="F29">
        <v>79</v>
      </c>
    </row>
    <row r="30" spans="1:8" x14ac:dyDescent="0.25">
      <c r="A30" s="12" t="s">
        <v>73</v>
      </c>
      <c r="C30">
        <v>48</v>
      </c>
      <c r="F30">
        <v>48</v>
      </c>
    </row>
    <row r="31" spans="1:8" x14ac:dyDescent="0.25">
      <c r="A31" s="12" t="s">
        <v>75</v>
      </c>
      <c r="E31">
        <v>89</v>
      </c>
      <c r="F31">
        <v>89</v>
      </c>
    </row>
    <row r="32" spans="1:8" x14ac:dyDescent="0.25">
      <c r="A32" s="12" t="s">
        <v>76</v>
      </c>
      <c r="E32">
        <v>46</v>
      </c>
      <c r="F32">
        <v>46</v>
      </c>
    </row>
    <row r="33" spans="1:6" x14ac:dyDescent="0.25">
      <c r="A33" s="12" t="s">
        <v>77</v>
      </c>
      <c r="D33">
        <v>30</v>
      </c>
      <c r="F33">
        <v>30</v>
      </c>
    </row>
    <row r="34" spans="1:6" x14ac:dyDescent="0.25">
      <c r="A34" s="12" t="s">
        <v>85</v>
      </c>
      <c r="B34">
        <v>154</v>
      </c>
      <c r="C34">
        <v>48</v>
      </c>
      <c r="D34">
        <v>84</v>
      </c>
      <c r="E34">
        <v>306</v>
      </c>
      <c r="F34">
        <v>592</v>
      </c>
    </row>
    <row r="36" spans="1:6" x14ac:dyDescent="0.25">
      <c r="A36" s="20" t="s">
        <v>119</v>
      </c>
    </row>
    <row r="37" spans="1:6" x14ac:dyDescent="0.25">
      <c r="A37" s="11" t="s">
        <v>93</v>
      </c>
      <c r="B37" t="s">
        <v>100</v>
      </c>
      <c r="C37" t="s">
        <v>101</v>
      </c>
      <c r="D37" t="s">
        <v>106</v>
      </c>
      <c r="E37" t="s">
        <v>102</v>
      </c>
    </row>
    <row r="38" spans="1:6" x14ac:dyDescent="0.25">
      <c r="A38" s="12" t="s">
        <v>65</v>
      </c>
      <c r="B38" s="5">
        <v>713</v>
      </c>
      <c r="C38" s="5">
        <v>652</v>
      </c>
      <c r="D38" s="5">
        <v>61</v>
      </c>
      <c r="E38" s="19">
        <v>8.5553997194950906</v>
      </c>
    </row>
    <row r="39" spans="1:6" x14ac:dyDescent="0.25">
      <c r="A39" s="12" t="s">
        <v>78</v>
      </c>
      <c r="B39" s="5">
        <v>736</v>
      </c>
      <c r="C39" s="5">
        <v>598</v>
      </c>
      <c r="D39" s="5">
        <v>138</v>
      </c>
      <c r="E39" s="19">
        <v>18.75</v>
      </c>
    </row>
    <row r="40" spans="1:6" x14ac:dyDescent="0.25">
      <c r="A40" s="12" t="s">
        <v>67</v>
      </c>
      <c r="B40" s="5">
        <v>654</v>
      </c>
      <c r="C40" s="5">
        <v>915</v>
      </c>
      <c r="D40" s="5">
        <v>-261</v>
      </c>
      <c r="E40" s="19">
        <v>-39.908256880733944</v>
      </c>
    </row>
    <row r="41" spans="1:6" x14ac:dyDescent="0.25">
      <c r="A41" s="12" t="s">
        <v>69</v>
      </c>
      <c r="B41" s="5">
        <v>1471</v>
      </c>
      <c r="C41" s="5">
        <v>759</v>
      </c>
      <c r="D41" s="5">
        <v>712</v>
      </c>
      <c r="E41" s="19">
        <v>48.402447314751868</v>
      </c>
    </row>
    <row r="42" spans="1:6" x14ac:dyDescent="0.25">
      <c r="A42" s="12" t="s">
        <v>71</v>
      </c>
      <c r="B42" s="5">
        <v>571</v>
      </c>
      <c r="C42" s="5">
        <v>973</v>
      </c>
      <c r="D42" s="5">
        <v>-402</v>
      </c>
      <c r="E42" s="19">
        <v>-70.402802101576185</v>
      </c>
    </row>
    <row r="43" spans="1:6" x14ac:dyDescent="0.25">
      <c r="A43" s="12" t="s">
        <v>72</v>
      </c>
      <c r="B43" s="5">
        <v>710</v>
      </c>
      <c r="C43" s="5">
        <v>543</v>
      </c>
      <c r="D43" s="5">
        <v>167</v>
      </c>
      <c r="E43" s="19">
        <v>23.52112676056338</v>
      </c>
    </row>
    <row r="44" spans="1:6" x14ac:dyDescent="0.25">
      <c r="A44" s="12" t="s">
        <v>73</v>
      </c>
      <c r="B44" s="5">
        <v>1819</v>
      </c>
      <c r="C44" s="5">
        <v>605</v>
      </c>
      <c r="D44" s="5">
        <v>1214</v>
      </c>
      <c r="E44" s="19">
        <v>66.739967014843316</v>
      </c>
    </row>
    <row r="45" spans="1:6" x14ac:dyDescent="0.25">
      <c r="A45" s="12" t="s">
        <v>75</v>
      </c>
      <c r="B45" s="5">
        <v>998</v>
      </c>
      <c r="C45" s="5">
        <v>211</v>
      </c>
      <c r="D45" s="5">
        <v>787</v>
      </c>
      <c r="E45" s="19">
        <v>78.857715430861717</v>
      </c>
    </row>
    <row r="46" spans="1:6" x14ac:dyDescent="0.25">
      <c r="A46" s="12" t="s">
        <v>76</v>
      </c>
      <c r="B46" s="5">
        <v>1916</v>
      </c>
      <c r="C46" s="5">
        <v>929</v>
      </c>
      <c r="D46" s="5">
        <v>987</v>
      </c>
      <c r="E46" s="19">
        <v>51.513569937369518</v>
      </c>
    </row>
    <row r="47" spans="1:6" x14ac:dyDescent="0.25">
      <c r="A47" s="12" t="s">
        <v>77</v>
      </c>
      <c r="B47" s="5">
        <v>1470</v>
      </c>
      <c r="C47" s="5">
        <v>229</v>
      </c>
      <c r="D47" s="5">
        <v>1241</v>
      </c>
      <c r="E47" s="19">
        <v>84.421768707482997</v>
      </c>
    </row>
    <row r="49" spans="1:4" x14ac:dyDescent="0.25">
      <c r="A49" s="17" t="s">
        <v>121</v>
      </c>
    </row>
    <row r="50" spans="1:4" x14ac:dyDescent="0.25">
      <c r="A50" t="str" cm="1">
        <f t="array" ref="A50:D50">_xlfn.UNIQUE(B4:E4)</f>
        <v>DataHub</v>
      </c>
      <c r="B50" t="str">
        <v>ElectroPro</v>
      </c>
      <c r="C50" t="str">
        <v>GigaMall</v>
      </c>
      <c r="D50" t="str">
        <v>TechSource</v>
      </c>
    </row>
    <row r="51" spans="1:4" x14ac:dyDescent="0.25">
      <c r="A51" s="22">
        <f>GETPIVOTDATA("Profit per Product",$A$7,"Supplier","DataHub")</f>
        <v>16401</v>
      </c>
      <c r="B51" s="22">
        <f>GETPIVOTDATA("Profit per Product",$A$7,"Supplier","ElectroPro")</f>
        <v>58272</v>
      </c>
      <c r="C51" s="22">
        <f>GETPIVOTDATA("Profit per Product",$A$7,"Supplier","GigaMall")</f>
        <v>75678</v>
      </c>
      <c r="D51" s="22">
        <f>GETPIVOTDATA("Profit per Product",$A$7,"Supplier","TechSource")</f>
        <v>94333</v>
      </c>
    </row>
  </sheetData>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x14:cfRule type="containsText" priority="1" operator="containsText" id="{920F7548-876F-46CC-A7AD-239F4656454A}">
            <xm:f>NOT(ISERROR(SEARCH("-",A7)))</xm:f>
            <xm:f>"-"</xm:f>
            <x14:dxf>
              <font>
                <color rgb="FF9C0006"/>
              </font>
              <fill>
                <patternFill>
                  <bgColor rgb="FFFFC7CE"/>
                </patternFill>
              </fill>
            </x14:dxf>
          </x14:cfRule>
          <xm:sqref>A7:F47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Employee_Data</vt:lpstr>
      <vt:lpstr>Sales_Data</vt:lpstr>
      <vt:lpstr>Sales_Data_Pivot Table</vt:lpstr>
      <vt:lpstr>Inventory_Data</vt:lpstr>
      <vt:lpstr>Inventory_Data_Pivot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Ian C</cp:lastModifiedBy>
  <dcterms:created xsi:type="dcterms:W3CDTF">2025-10-15T04:46:37Z</dcterms:created>
  <dcterms:modified xsi:type="dcterms:W3CDTF">2025-10-18T01:15:29Z</dcterms:modified>
</cp:coreProperties>
</file>