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ph\Desktop\pea_woula\"/>
    </mc:Choice>
  </mc:AlternateContent>
  <xr:revisionPtr revIDLastSave="0" documentId="13_ncr:1_{97560020-52AA-4F0E-8404-35C2E69276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b_2021" sheetId="1" r:id="rId1"/>
    <sheet name="Sheet2" sheetId="2" r:id="rId2"/>
    <sheet name="prevision_trad_2019" sheetId="5" r:id="rId3"/>
    <sheet name="prevision_trad_2021" sheetId="4" r:id="rId4"/>
    <sheet name="racine_19" sheetId="6" r:id="rId5"/>
    <sheet name="racine_2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J15" i="1"/>
  <c r="J14" i="1"/>
  <c r="G15" i="1"/>
  <c r="G16" i="1"/>
  <c r="E15" i="1"/>
  <c r="E14" i="1"/>
  <c r="G14" i="1" s="1"/>
  <c r="F16" i="1"/>
  <c r="F15" i="1"/>
  <c r="E16" i="1"/>
  <c r="V3" i="1"/>
  <c r="W3" i="1"/>
  <c r="X3" i="1"/>
  <c r="Y3" i="1"/>
  <c r="Z3" i="1"/>
  <c r="AA3" i="1"/>
  <c r="AB3" i="1"/>
  <c r="AC3" i="1"/>
  <c r="AD3" i="1"/>
  <c r="AE3" i="1"/>
  <c r="AF3" i="1"/>
  <c r="V4" i="1"/>
  <c r="W4" i="1"/>
  <c r="X4" i="1"/>
  <c r="Y4" i="1"/>
  <c r="Z4" i="1"/>
  <c r="AA4" i="1"/>
  <c r="AB4" i="1"/>
  <c r="AC4" i="1"/>
  <c r="AD4" i="1"/>
  <c r="AE4" i="1"/>
  <c r="AF4" i="1"/>
  <c r="V5" i="1"/>
  <c r="W5" i="1"/>
  <c r="X5" i="1"/>
  <c r="Y5" i="1"/>
  <c r="Z5" i="1"/>
  <c r="AA5" i="1"/>
  <c r="AB5" i="1"/>
  <c r="AC5" i="1"/>
  <c r="AD5" i="1"/>
  <c r="AE5" i="1"/>
  <c r="AF5" i="1"/>
  <c r="V6" i="1"/>
  <c r="W6" i="1"/>
  <c r="X6" i="1"/>
  <c r="Y6" i="1"/>
  <c r="Z6" i="1"/>
  <c r="AA6" i="1"/>
  <c r="AB6" i="1"/>
  <c r="AC6" i="1"/>
  <c r="AD6" i="1"/>
  <c r="AE6" i="1"/>
  <c r="AF6" i="1"/>
  <c r="V7" i="1"/>
  <c r="W7" i="1"/>
  <c r="X7" i="1"/>
  <c r="Y7" i="1"/>
  <c r="Z7" i="1"/>
  <c r="AA7" i="1"/>
  <c r="AB7" i="1"/>
  <c r="AC7" i="1"/>
  <c r="AD7" i="1"/>
  <c r="AE7" i="1"/>
  <c r="AF7" i="1"/>
  <c r="V8" i="1"/>
  <c r="W8" i="1"/>
  <c r="X8" i="1"/>
  <c r="Y8" i="1"/>
  <c r="Z8" i="1"/>
  <c r="AA8" i="1"/>
  <c r="AB8" i="1"/>
  <c r="AC8" i="1"/>
  <c r="AD8" i="1"/>
  <c r="AE8" i="1"/>
  <c r="AF8" i="1"/>
  <c r="U8" i="1"/>
  <c r="U4" i="1"/>
  <c r="U5" i="1"/>
  <c r="U6" i="1"/>
  <c r="U7" i="1"/>
  <c r="U3" i="1"/>
  <c r="R4" i="1"/>
  <c r="R5" i="1"/>
  <c r="R6" i="1"/>
  <c r="R7" i="1"/>
  <c r="R8" i="1"/>
  <c r="R3" i="1"/>
  <c r="F10" i="1"/>
  <c r="G10" i="1"/>
  <c r="H10" i="1"/>
  <c r="I10" i="1"/>
  <c r="J10" i="1"/>
  <c r="K10" i="1"/>
  <c r="L10" i="1"/>
  <c r="M10" i="1"/>
  <c r="N10" i="1"/>
  <c r="O10" i="1"/>
  <c r="P10" i="1"/>
  <c r="E10" i="1"/>
  <c r="Q4" i="1"/>
  <c r="Q5" i="1"/>
  <c r="Q6" i="1"/>
  <c r="Q7" i="1"/>
  <c r="Q8" i="1"/>
  <c r="Q3" i="1"/>
  <c r="F9" i="1"/>
  <c r="G9" i="1"/>
  <c r="H9" i="1"/>
  <c r="I9" i="1"/>
  <c r="J9" i="1"/>
  <c r="K9" i="1"/>
  <c r="L9" i="1"/>
  <c r="M9" i="1"/>
  <c r="N9" i="1"/>
  <c r="O9" i="1"/>
  <c r="P9" i="1"/>
  <c r="E9" i="1"/>
  <c r="Q9" i="1" s="1"/>
  <c r="C18" i="7"/>
  <c r="C13" i="7"/>
  <c r="C14" i="7" s="1"/>
  <c r="H12" i="7"/>
  <c r="C18" i="6"/>
  <c r="C20" i="6"/>
  <c r="C21" i="6" s="1"/>
  <c r="C14" i="6"/>
  <c r="H13" i="6"/>
  <c r="C13" i="6"/>
  <c r="H12" i="6"/>
  <c r="H14" i="6" s="1"/>
  <c r="O5" i="4"/>
  <c r="O6" i="4"/>
  <c r="O7" i="4"/>
  <c r="O8" i="4"/>
  <c r="O16" i="4" s="1"/>
  <c r="O17" i="4" s="1"/>
  <c r="O9" i="4"/>
  <c r="O10" i="4"/>
  <c r="O11" i="4"/>
  <c r="O12" i="4"/>
  <c r="O13" i="4"/>
  <c r="O14" i="4"/>
  <c r="O15" i="4"/>
  <c r="N5" i="4"/>
  <c r="N6" i="4"/>
  <c r="N7" i="4"/>
  <c r="N8" i="4"/>
  <c r="N9" i="4"/>
  <c r="N10" i="4"/>
  <c r="N11" i="4"/>
  <c r="N12" i="4"/>
  <c r="N13" i="4"/>
  <c r="N14" i="4"/>
  <c r="N15" i="4"/>
  <c r="N4" i="4"/>
  <c r="O4" i="4"/>
  <c r="M5" i="4"/>
  <c r="M6" i="4"/>
  <c r="M7" i="4"/>
  <c r="M8" i="4"/>
  <c r="M9" i="4"/>
  <c r="M10" i="4"/>
  <c r="M11" i="4"/>
  <c r="M12" i="4"/>
  <c r="M13" i="4"/>
  <c r="M14" i="4"/>
  <c r="M15" i="4"/>
  <c r="M4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N15" i="5"/>
  <c r="N13" i="5"/>
  <c r="N11" i="5"/>
  <c r="N9" i="5"/>
  <c r="N7" i="5"/>
  <c r="N5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N4" i="5" s="1"/>
  <c r="N16" i="5" s="1"/>
  <c r="N17" i="5" s="1"/>
  <c r="I52" i="5"/>
  <c r="O4" i="5" s="1"/>
  <c r="H53" i="5"/>
  <c r="I53" i="5"/>
  <c r="O5" i="5" s="1"/>
  <c r="H54" i="5"/>
  <c r="N6" i="5" s="1"/>
  <c r="I54" i="5"/>
  <c r="O6" i="5" s="1"/>
  <c r="H55" i="5"/>
  <c r="I55" i="5"/>
  <c r="O7" i="5" s="1"/>
  <c r="H56" i="5"/>
  <c r="N8" i="5" s="1"/>
  <c r="I56" i="5"/>
  <c r="O8" i="5" s="1"/>
  <c r="H57" i="5"/>
  <c r="I57" i="5"/>
  <c r="O9" i="5" s="1"/>
  <c r="H58" i="5"/>
  <c r="N10" i="5" s="1"/>
  <c r="I58" i="5"/>
  <c r="O10" i="5" s="1"/>
  <c r="H59" i="5"/>
  <c r="I59" i="5"/>
  <c r="O11" i="5" s="1"/>
  <c r="H60" i="5"/>
  <c r="N12" i="5" s="1"/>
  <c r="I60" i="5"/>
  <c r="O12" i="5" s="1"/>
  <c r="H61" i="5"/>
  <c r="I61" i="5"/>
  <c r="O13" i="5" s="1"/>
  <c r="H62" i="5"/>
  <c r="N14" i="5" s="1"/>
  <c r="I62" i="5"/>
  <c r="O14" i="5" s="1"/>
  <c r="H63" i="5"/>
  <c r="I63" i="5"/>
  <c r="O15" i="5" s="1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4" i="5"/>
  <c r="I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M4" i="5" s="1"/>
  <c r="M16" i="5" s="1"/>
  <c r="M17" i="5" s="1"/>
  <c r="G53" i="5"/>
  <c r="M5" i="5" s="1"/>
  <c r="G54" i="5"/>
  <c r="M6" i="5" s="1"/>
  <c r="G55" i="5"/>
  <c r="M7" i="5" s="1"/>
  <c r="G56" i="5"/>
  <c r="M8" i="5" s="1"/>
  <c r="G57" i="5"/>
  <c r="M9" i="5" s="1"/>
  <c r="G58" i="5"/>
  <c r="M10" i="5" s="1"/>
  <c r="G59" i="5"/>
  <c r="M11" i="5" s="1"/>
  <c r="G60" i="5"/>
  <c r="M12" i="5" s="1"/>
  <c r="G61" i="5"/>
  <c r="M13" i="5" s="1"/>
  <c r="G62" i="5"/>
  <c r="M14" i="5" s="1"/>
  <c r="G63" i="5"/>
  <c r="M15" i="5" s="1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4" i="5"/>
  <c r="C20" i="7" l="1"/>
  <c r="C21" i="7" s="1"/>
  <c r="H13" i="7"/>
  <c r="H14" i="7" s="1"/>
  <c r="N16" i="4"/>
  <c r="N17" i="4" s="1"/>
  <c r="M16" i="4"/>
  <c r="M17" i="4" s="1"/>
  <c r="O16" i="5"/>
  <c r="O17" i="5" s="1"/>
</calcChain>
</file>

<file path=xl/sharedStrings.xml><?xml version="1.0" encoding="utf-8"?>
<sst xmlns="http://schemas.openxmlformats.org/spreadsheetml/2006/main" count="480" uniqueCount="181">
  <si>
    <t>LOG</t>
  </si>
  <si>
    <t>Mois</t>
  </si>
  <si>
    <t>HW</t>
  </si>
  <si>
    <t>LED</t>
  </si>
  <si>
    <t>EXTRA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</si>
  <si>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</si>
  <si>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</si>
  <si>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</si>
  <si>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</si>
  <si>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</si>
  <si>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</si>
  <si>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</si>
  <si>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</si>
  <si>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</si>
  <si>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</si>
  <si>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</si>
  <si>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</si>
  <si>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</si>
  <si>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</si>
  <si>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</si>
  <si>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</si>
  <si>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</si>
  <si>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</si>
  <si>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</si>
  <si>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</si>
  <si>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</si>
  <si>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</si>
  <si>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</si>
  <si>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</si>
  <si>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</si>
  <si>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</si>
  <si>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</si>
  <si>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</si>
  <si>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</si>
  <si>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</si>
  <si>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</si>
  <si>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</si>
  <si>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</si>
  <si>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</si>
  <si>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</si>
  <si>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</si>
  <si>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</si>
  <si>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</si>
  <si>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</si>
  <si>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</si>
  <si>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</si>
  <si>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</si>
  <si>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</si>
  <si>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</si>
  <si>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</si>
  <si>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</si>
  <si>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</si>
  <si>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</si>
  <si>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</si>
  <si>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</si>
  <si>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</si>
  <si>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</si>
  <si>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</si>
  <si>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</si>
  <si>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</si>
  <si>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</si>
  <si>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</si>
  <si>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</si>
  <si>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</si>
  <si>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</si>
  <si>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</si>
  <si>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</si>
  <si>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</si>
  <si>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</si>
  <si>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</si>
  <si>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</si>
  <si>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</si>
  <si>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</si>
  <si>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</si>
  <si>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</si>
  <si>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</si>
  <si>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</si>
  <si>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</si>
  <si>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</si>
  <si>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</si>
  <si>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</si>
  <si>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</si>
  <si>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</si>
  <si>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</si>
  <si>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</si>
  <si>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</si>
  <si>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</si>
  <si>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</si>
  <si>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</si>
  <si>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Nickel</t>
  </si>
  <si>
    <t>NORMALE</t>
  </si>
  <si>
    <t>PREVISION</t>
  </si>
  <si>
    <t>MSE</t>
  </si>
  <si>
    <t>RMSE</t>
  </si>
  <si>
    <t>TEST RACINE (philip perron)</t>
  </si>
  <si>
    <t>TEST BDS</t>
  </si>
  <si>
    <t>Modele 3</t>
  </si>
  <si>
    <t>Modele 2</t>
  </si>
  <si>
    <t>H0</t>
  </si>
  <si>
    <t>Adj. t-Stat</t>
  </si>
  <si>
    <t xml:space="preserve">  Prob.*</t>
  </si>
  <si>
    <t>Sample: 2016M01 2022M12</t>
  </si>
  <si>
    <t>Included observations: 84</t>
  </si>
  <si>
    <t>acceptée</t>
  </si>
  <si>
    <t>Racine unitaire</t>
  </si>
  <si>
    <t>Dimension</t>
  </si>
  <si>
    <t>BDS Statistic</t>
  </si>
  <si>
    <t>Std. Error</t>
  </si>
  <si>
    <t>z-Statistic</t>
  </si>
  <si>
    <t>Prob.</t>
  </si>
  <si>
    <t>H03</t>
  </si>
  <si>
    <t>H01</t>
  </si>
  <si>
    <t>SCR3</t>
  </si>
  <si>
    <t>SCR2</t>
  </si>
  <si>
    <t>SCR3C</t>
  </si>
  <si>
    <t>SCRC</t>
  </si>
  <si>
    <t>ddl</t>
  </si>
  <si>
    <t>F3</t>
  </si>
  <si>
    <t>F1</t>
  </si>
  <si>
    <t>FCRIT</t>
  </si>
  <si>
    <t>6.73;7.24</t>
  </si>
  <si>
    <t>4,86;5,18</t>
  </si>
  <si>
    <t>RDD</t>
  </si>
  <si>
    <t>accepte</t>
  </si>
  <si>
    <t>H02</t>
  </si>
  <si>
    <t>TEST moyenne</t>
  </si>
  <si>
    <t>Sample (adjusted): 2016M01 2019M12</t>
  </si>
  <si>
    <t>F2</t>
  </si>
  <si>
    <t>Included observations: 48 after adjustments</t>
  </si>
  <si>
    <t>5.13;5.68</t>
  </si>
  <si>
    <t>Test of Hypothesis: Mean =  0.000000</t>
  </si>
  <si>
    <t>Method</t>
  </si>
  <si>
    <t>Value</t>
  </si>
  <si>
    <t>Probability</t>
  </si>
  <si>
    <t>t-statistic</t>
  </si>
  <si>
    <t>REJETEE</t>
  </si>
  <si>
    <t>PROCESSUS DS SANS DERIVE</t>
  </si>
  <si>
    <t>Hypothesis Testing for LNICKEL_19</t>
  </si>
  <si>
    <t>Date: 02/04/23   Time: 18:21</t>
  </si>
  <si>
    <t>Sample Mean =  9.363555</t>
  </si>
  <si>
    <t>Sample Std. Dev. =  0.190534</t>
  </si>
  <si>
    <t>BDS Test for DLNICKEL_19</t>
  </si>
  <si>
    <t>Date: 02/04/23   Time: 18:23</t>
  </si>
  <si>
    <t xml:space="preserve">accepte </t>
  </si>
  <si>
    <t>6,49;6.73</t>
  </si>
  <si>
    <t>4,71;4,86</t>
  </si>
  <si>
    <t>4,88;5.13</t>
  </si>
  <si>
    <t>Hypothesis Testing for LNICKEL_21_D11</t>
  </si>
  <si>
    <t>Date: 02/04/23   Time: 18:32</t>
  </si>
  <si>
    <t>Sample Mean =  9.563444</t>
  </si>
  <si>
    <t>Sample Std. Dev. =  0.327662</t>
  </si>
  <si>
    <t>BDS Test for DLNICKEL_21_D11</t>
  </si>
  <si>
    <t>ACCEPTE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</si>
  <si>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</si>
  <si>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</si>
  <si>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</si>
  <si>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</si>
  <si>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</si>
  <si>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</si>
  <si>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</si>
  <si>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</si>
  <si>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</si>
  <si>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</si>
  <si>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</si>
  <si>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</si>
  <si>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</si>
  <si>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ET</t>
  </si>
  <si>
    <t>Moyenne</t>
  </si>
  <si>
    <t>Analyse de la variance</t>
  </si>
  <si>
    <t>Tableau de Buys Ballot</t>
  </si>
  <si>
    <t>sp</t>
  </si>
  <si>
    <t>sa</t>
  </si>
  <si>
    <t>sr</t>
  </si>
  <si>
    <t>sce</t>
  </si>
  <si>
    <t>var</t>
  </si>
  <si>
    <t>F</t>
  </si>
  <si>
    <t>Saiso</t>
  </si>
  <si>
    <t>Tend</t>
  </si>
  <si>
    <t>Accepte</t>
  </si>
  <si>
    <t>Reffuse</t>
  </si>
  <si>
    <t>Test de 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</si>
</sst>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6" xfId="0" applyFill="1" applyBorder="1"/>
    <xf numFmtId="0" fontId="0" fillId="0" borderId="4" xfId="0" applyFill="1" applyBorder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</a:t>
            </a:r>
            <a:r>
              <a:rPr lang="fr-FR" baseline="0"/>
              <a:t> traditionnelle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prevision_trad_2019!$F$3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prevision_trad_2019!$F$4:$F$63</c:f>
              <c:numCache>
                <c:formatCode>General</c:formatCode>
                <c:ptCount val="60"/>
                <c:pt idx="0">
                  <c:v>8620</c:v>
                </c:pt>
                <c:pt idx="1">
                  <c:v>8520</c:v>
                </c:pt>
                <c:pt idx="2">
                  <c:v>8490</c:v>
                </c:pt>
                <c:pt idx="3">
                  <c:v>9445</c:v>
                </c:pt>
                <c:pt idx="4">
                  <c:v>8435</c:v>
                </c:pt>
                <c:pt idx="5">
                  <c:v>9445</c:v>
                </c:pt>
                <c:pt idx="6">
                  <c:v>10630</c:v>
                </c:pt>
                <c:pt idx="7">
                  <c:v>9765</c:v>
                </c:pt>
                <c:pt idx="8">
                  <c:v>10575</c:v>
                </c:pt>
                <c:pt idx="9">
                  <c:v>10475</c:v>
                </c:pt>
                <c:pt idx="10">
                  <c:v>11250</c:v>
                </c:pt>
                <c:pt idx="11">
                  <c:v>10020</c:v>
                </c:pt>
                <c:pt idx="12">
                  <c:v>9955</c:v>
                </c:pt>
                <c:pt idx="13">
                  <c:v>10980</c:v>
                </c:pt>
                <c:pt idx="14">
                  <c:v>10025</c:v>
                </c:pt>
                <c:pt idx="15">
                  <c:v>9450</c:v>
                </c:pt>
                <c:pt idx="16">
                  <c:v>8970</c:v>
                </c:pt>
                <c:pt idx="17">
                  <c:v>9390</c:v>
                </c:pt>
                <c:pt idx="18">
                  <c:v>10215</c:v>
                </c:pt>
                <c:pt idx="19">
                  <c:v>11800</c:v>
                </c:pt>
                <c:pt idx="20">
                  <c:v>10500</c:v>
                </c:pt>
                <c:pt idx="21">
                  <c:v>12295</c:v>
                </c:pt>
                <c:pt idx="22">
                  <c:v>11110</c:v>
                </c:pt>
                <c:pt idx="23">
                  <c:v>12760</c:v>
                </c:pt>
                <c:pt idx="24">
                  <c:v>13600</c:v>
                </c:pt>
                <c:pt idx="25">
                  <c:v>13790</c:v>
                </c:pt>
                <c:pt idx="26">
                  <c:v>13300</c:v>
                </c:pt>
                <c:pt idx="27">
                  <c:v>13650</c:v>
                </c:pt>
                <c:pt idx="28">
                  <c:v>15220</c:v>
                </c:pt>
                <c:pt idx="29">
                  <c:v>14900</c:v>
                </c:pt>
                <c:pt idx="30">
                  <c:v>14030</c:v>
                </c:pt>
                <c:pt idx="31">
                  <c:v>12800</c:v>
                </c:pt>
                <c:pt idx="32">
                  <c:v>12600</c:v>
                </c:pt>
                <c:pt idx="33">
                  <c:v>11500</c:v>
                </c:pt>
                <c:pt idx="34">
                  <c:v>11200</c:v>
                </c:pt>
                <c:pt idx="35">
                  <c:v>10690</c:v>
                </c:pt>
                <c:pt idx="36">
                  <c:v>12480</c:v>
                </c:pt>
                <c:pt idx="37">
                  <c:v>13050</c:v>
                </c:pt>
                <c:pt idx="38">
                  <c:v>12984</c:v>
                </c:pt>
                <c:pt idx="39">
                  <c:v>12201</c:v>
                </c:pt>
                <c:pt idx="40">
                  <c:v>12017</c:v>
                </c:pt>
                <c:pt idx="41">
                  <c:v>12690</c:v>
                </c:pt>
                <c:pt idx="42">
                  <c:v>14490</c:v>
                </c:pt>
                <c:pt idx="43">
                  <c:v>17900</c:v>
                </c:pt>
                <c:pt idx="44">
                  <c:v>17050</c:v>
                </c:pt>
                <c:pt idx="45">
                  <c:v>16645</c:v>
                </c:pt>
                <c:pt idx="46">
                  <c:v>13670</c:v>
                </c:pt>
                <c:pt idx="47">
                  <c:v>14025</c:v>
                </c:pt>
                <c:pt idx="48">
                  <c:v>12850</c:v>
                </c:pt>
                <c:pt idx="49">
                  <c:v>12255</c:v>
                </c:pt>
                <c:pt idx="50">
                  <c:v>11484</c:v>
                </c:pt>
                <c:pt idx="51">
                  <c:v>12192</c:v>
                </c:pt>
                <c:pt idx="52">
                  <c:v>12324</c:v>
                </c:pt>
                <c:pt idx="53">
                  <c:v>12805</c:v>
                </c:pt>
                <c:pt idx="54">
                  <c:v>13786</c:v>
                </c:pt>
                <c:pt idx="55">
                  <c:v>15367</c:v>
                </c:pt>
                <c:pt idx="56">
                  <c:v>14517</c:v>
                </c:pt>
                <c:pt idx="57">
                  <c:v>15156</c:v>
                </c:pt>
                <c:pt idx="58">
                  <c:v>16033</c:v>
                </c:pt>
                <c:pt idx="59">
                  <c:v>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A-493D-A80D-CAD4E445012C}"/>
            </c:ext>
          </c:extLst>
        </c:ser>
        <c:ser>
          <c:idx val="1"/>
          <c:order val="1"/>
          <c:tx>
            <c:strRef>
              <c:f>prevision_trad_2019!$G$3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prevision_trad_2019!$G$4:$G$63</c:f>
              <c:numCache>
                <c:formatCode>General</c:formatCode>
                <c:ptCount val="60"/>
                <c:pt idx="0">
                  <c:v>8619.9999999999236</c:v>
                </c:pt>
                <c:pt idx="1">
                  <c:v>8785.3402133785603</c:v>
                </c:pt>
                <c:pt idx="2">
                  <c:v>8712.7657004052071</c:v>
                </c:pt>
                <c:pt idx="3">
                  <c:v>8677.5346150471032</c:v>
                </c:pt>
                <c:pt idx="4">
                  <c:v>9536.8416544615538</c:v>
                </c:pt>
                <c:pt idx="5">
                  <c:v>8713.6815065033243</c:v>
                </c:pt>
                <c:pt idx="6">
                  <c:v>9541.2035780175738</c:v>
                </c:pt>
                <c:pt idx="7">
                  <c:v>10705.87465668107</c:v>
                </c:pt>
                <c:pt idx="8">
                  <c:v>10053.520218920297</c:v>
                </c:pt>
                <c:pt idx="9">
                  <c:v>10718.050410485204</c:v>
                </c:pt>
                <c:pt idx="10">
                  <c:v>10702.892638025647</c:v>
                </c:pt>
                <c:pt idx="11">
                  <c:v>11403.079125319695</c:v>
                </c:pt>
                <c:pt idx="12">
                  <c:v>10358.483203273565</c:v>
                </c:pt>
                <c:pt idx="13">
                  <c:v>10190.38670974542</c:v>
                </c:pt>
                <c:pt idx="14">
                  <c:v>11099.113519049723</c:v>
                </c:pt>
                <c:pt idx="15">
                  <c:v>10332.329335888548</c:v>
                </c:pt>
                <c:pt idx="16">
                  <c:v>9726.2970993876515</c:v>
                </c:pt>
                <c:pt idx="17">
                  <c:v>9223.8219081362313</c:v>
                </c:pt>
                <c:pt idx="18">
                  <c:v>9551.330569621352</c:v>
                </c:pt>
                <c:pt idx="19">
                  <c:v>10334.284706123948</c:v>
                </c:pt>
                <c:pt idx="20">
                  <c:v>11852.146400880938</c:v>
                </c:pt>
                <c:pt idx="21">
                  <c:v>10844.951070649106</c:v>
                </c:pt>
                <c:pt idx="22">
                  <c:v>12359.036427260291</c:v>
                </c:pt>
                <c:pt idx="23">
                  <c:v>11456.586907354855</c:v>
                </c:pt>
                <c:pt idx="24">
                  <c:v>12851.516542429556</c:v>
                </c:pt>
                <c:pt idx="25">
                  <c:v>13774.817928410424</c:v>
                </c:pt>
                <c:pt idx="26">
                  <c:v>14052.803045573688</c:v>
                </c:pt>
                <c:pt idx="27">
                  <c:v>13637.452917616973</c:v>
                </c:pt>
                <c:pt idx="28">
                  <c:v>13910.413379542118</c:v>
                </c:pt>
                <c:pt idx="29">
                  <c:v>15359.167102809437</c:v>
                </c:pt>
                <c:pt idx="30">
                  <c:v>15236.582708208784</c:v>
                </c:pt>
                <c:pt idx="31">
                  <c:v>14429.469625520043</c:v>
                </c:pt>
                <c:pt idx="32">
                  <c:v>13218.612210653753</c:v>
                </c:pt>
                <c:pt idx="33">
                  <c:v>12909.564759436313</c:v>
                </c:pt>
                <c:pt idx="34">
                  <c:v>11870.603471181465</c:v>
                </c:pt>
                <c:pt idx="35">
                  <c:v>11488.079426078873</c:v>
                </c:pt>
                <c:pt idx="36">
                  <c:v>10981.679672225187</c:v>
                </c:pt>
                <c:pt idx="37">
                  <c:v>12541.680283222679</c:v>
                </c:pt>
                <c:pt idx="38">
                  <c:v>13242.310307032691</c:v>
                </c:pt>
                <c:pt idx="39">
                  <c:v>13261.752683268518</c:v>
                </c:pt>
                <c:pt idx="40">
                  <c:v>12549.587206154396</c:v>
                </c:pt>
                <c:pt idx="41">
                  <c:v>12306.061990019847</c:v>
                </c:pt>
                <c:pt idx="42">
                  <c:v>12889.771826349594</c:v>
                </c:pt>
                <c:pt idx="43">
                  <c:v>14579.043430307625</c:v>
                </c:pt>
                <c:pt idx="44">
                  <c:v>17836.124143173198</c:v>
                </c:pt>
                <c:pt idx="45">
                  <c:v>17463.412883580666</c:v>
                </c:pt>
                <c:pt idx="46">
                  <c:v>17054.074487381757</c:v>
                </c:pt>
                <c:pt idx="47">
                  <c:v>14275.34568327225</c:v>
                </c:pt>
                <c:pt idx="48">
                  <c:v>14321.859918246217</c:v>
                </c:pt>
                <c:pt idx="49">
                  <c:v>14596.567502336915</c:v>
                </c:pt>
                <c:pt idx="50">
                  <c:v>14876.544252387041</c:v>
                </c:pt>
                <c:pt idx="51">
                  <c:v>15161.891236264819</c:v>
                </c:pt>
                <c:pt idx="52">
                  <c:v>15452.711460421169</c:v>
                </c:pt>
                <c:pt idx="53">
                  <c:v>15749.109907073671</c:v>
                </c:pt>
                <c:pt idx="54">
                  <c:v>16051.193572103741</c:v>
                </c:pt>
                <c:pt idx="55">
                  <c:v>16359.071503680711</c:v>
                </c:pt>
                <c:pt idx="56">
                  <c:v>16672.854841626762</c:v>
                </c:pt>
                <c:pt idx="57">
                  <c:v>16992.65685753696</c:v>
                </c:pt>
                <c:pt idx="58">
                  <c:v>17318.592995668649</c:v>
                </c:pt>
                <c:pt idx="59">
                  <c:v>17650.780914615476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A-493D-A80D-CAD4E445012C}"/>
            </c:ext>
          </c:extLst>
        </c:ser>
        <c:ser>
          <c:idx val="2"/>
          <c:order val="2"/>
          <c:tx>
            <c:strRef>
              <c:f>prevision_trad_2019!$H$3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prevision_trad_2019!$H$4:$H$63</c:f>
              <c:numCache>
                <c:formatCode>General</c:formatCode>
                <c:ptCount val="60"/>
                <c:pt idx="0">
                  <c:v>8826.6616005891447</c:v>
                </c:pt>
                <c:pt idx="1">
                  <c:v>8731.4280981519842</c:v>
                </c:pt>
                <c:pt idx="2">
                  <c:v>8585.5115170022545</c:v>
                </c:pt>
                <c:pt idx="3">
                  <c:v>8502.2798738591446</c:v>
                </c:pt>
                <c:pt idx="4">
                  <c:v>9369.6711270660544</c:v>
                </c:pt>
                <c:pt idx="5">
                  <c:v>8673.1010066853178</c:v>
                </c:pt>
                <c:pt idx="6">
                  <c:v>9380.9932430030294</c:v>
                </c:pt>
                <c:pt idx="7">
                  <c:v>10733.063136394205</c:v>
                </c:pt>
                <c:pt idx="8">
                  <c:v>10270.109895760506</c:v>
                </c:pt>
                <c:pt idx="9">
                  <c:v>10811.579349107629</c:v>
                </c:pt>
                <c:pt idx="10">
                  <c:v>10818.226311671686</c:v>
                </c:pt>
                <c:pt idx="11">
                  <c:v>11488.842674470565</c:v>
                </c:pt>
                <c:pt idx="12">
                  <c:v>10431.124326622203</c:v>
                </c:pt>
                <c:pt idx="13">
                  <c:v>10000.784219498082</c:v>
                </c:pt>
                <c:pt idx="14">
                  <c:v>10825.824911004691</c:v>
                </c:pt>
                <c:pt idx="15">
                  <c:v>10193.936556772576</c:v>
                </c:pt>
                <c:pt idx="16">
                  <c:v>9446.8854971924848</c:v>
                </c:pt>
                <c:pt idx="17">
                  <c:v>8805.5130897929084</c:v>
                </c:pt>
                <c:pt idx="18">
                  <c:v>9049.6857326272075</c:v>
                </c:pt>
                <c:pt idx="19">
                  <c:v>9951.5266240843157</c:v>
                </c:pt>
                <c:pt idx="20">
                  <c:v>11772.534266917582</c:v>
                </c:pt>
                <c:pt idx="21">
                  <c:v>11064.80075990572</c:v>
                </c:pt>
                <c:pt idx="22">
                  <c:v>12467.505603818387</c:v>
                </c:pt>
                <c:pt idx="23">
                  <c:v>11685.058983497207</c:v>
                </c:pt>
                <c:pt idx="24">
                  <c:v>12924.393100099234</c:v>
                </c:pt>
                <c:pt idx="25">
                  <c:v>14076.885477532705</c:v>
                </c:pt>
                <c:pt idx="26">
                  <c:v>14497.218604578669</c:v>
                </c:pt>
                <c:pt idx="27">
                  <c:v>13973.543215813461</c:v>
                </c:pt>
                <c:pt idx="28">
                  <c:v>14017.899029699176</c:v>
                </c:pt>
                <c:pt idx="29">
                  <c:v>15451.216774053966</c:v>
                </c:pt>
                <c:pt idx="30">
                  <c:v>15513.805584480579</c:v>
                </c:pt>
                <c:pt idx="31">
                  <c:v>14547.160005827893</c:v>
                </c:pt>
                <c:pt idx="32">
                  <c:v>13001.717185973808</c:v>
                </c:pt>
                <c:pt idx="33">
                  <c:v>12370.002588250534</c:v>
                </c:pt>
                <c:pt idx="34">
                  <c:v>11240.069106855562</c:v>
                </c:pt>
                <c:pt idx="35">
                  <c:v>10727.175543001227</c:v>
                </c:pt>
                <c:pt idx="36">
                  <c:v>10230.571030793824</c:v>
                </c:pt>
                <c:pt idx="37">
                  <c:v>11790.5297702714</c:v>
                </c:pt>
                <c:pt idx="38">
                  <c:v>12957.775047383202</c:v>
                </c:pt>
                <c:pt idx="39">
                  <c:v>13263.474299638403</c:v>
                </c:pt>
                <c:pt idx="40">
                  <c:v>12533.345842789058</c:v>
                </c:pt>
                <c:pt idx="41">
                  <c:v>12088.653902999753</c:v>
                </c:pt>
                <c:pt idx="42">
                  <c:v>12578.990861380542</c:v>
                </c:pt>
                <c:pt idx="43">
                  <c:v>14437.400765957585</c:v>
                </c:pt>
                <c:pt idx="44">
                  <c:v>18319.967151974837</c:v>
                </c:pt>
                <c:pt idx="45">
                  <c:v>18616.369166249031</c:v>
                </c:pt>
                <c:pt idx="46">
                  <c:v>17931.114684144843</c:v>
                </c:pt>
                <c:pt idx="47">
                  <c:v>14504.693406263936</c:v>
                </c:pt>
                <c:pt idx="48">
                  <c:v>13817.127462604147</c:v>
                </c:pt>
                <c:pt idx="49">
                  <c:v>13484.344165738166</c:v>
                </c:pt>
                <c:pt idx="50">
                  <c:v>13159.575901155604</c:v>
                </c:pt>
                <c:pt idx="51">
                  <c:v>12842.629628090008</c:v>
                </c:pt>
                <c:pt idx="52">
                  <c:v>12533.316955131755</c:v>
                </c:pt>
                <c:pt idx="53">
                  <c:v>12231.454028247592</c:v>
                </c:pt>
                <c:pt idx="54">
                  <c:v>11936.861421499319</c:v>
                </c:pt>
                <c:pt idx="55">
                  <c:v>11649.364030393113</c:v>
                </c:pt>
                <c:pt idx="56">
                  <c:v>11368.790967799958</c:v>
                </c:pt>
                <c:pt idx="57">
                  <c:v>11094.975462378672</c:v>
                </c:pt>
                <c:pt idx="58">
                  <c:v>10827.75475944961</c:v>
                </c:pt>
                <c:pt idx="59">
                  <c:v>10566.970024253624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A-493D-A80D-CAD4E445012C}"/>
            </c:ext>
          </c:extLst>
        </c:ser>
        <c:ser>
          <c:idx val="3"/>
          <c:order val="3"/>
          <c:tx>
            <c:strRef>
              <c:f>prevision_trad_2019!$I$3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prevision_trad_2019!$I$4:$I$63</c:f>
              <c:numCache>
                <c:formatCode>General</c:formatCode>
                <c:ptCount val="60"/>
                <c:pt idx="0">
                  <c:v>8971.6759320225119</c:v>
                </c:pt>
                <c:pt idx="1">
                  <c:v>9072.1549219867666</c:v>
                </c:pt>
                <c:pt idx="2">
                  <c:v>9173.7592342989028</c:v>
                </c:pt>
                <c:pt idx="3">
                  <c:v>9276.5014720950276</c:v>
                </c:pt>
                <c:pt idx="4">
                  <c:v>9380.394379661062</c:v>
                </c:pt>
                <c:pt idx="5">
                  <c:v>9485.4508440136487</c:v>
                </c:pt>
                <c:pt idx="6">
                  <c:v>9591.6838964983472</c:v>
                </c:pt>
                <c:pt idx="7">
                  <c:v>9699.1067144064946</c:v>
                </c:pt>
                <c:pt idx="8">
                  <c:v>9807.7326226095138</c:v>
                </c:pt>
                <c:pt idx="9">
                  <c:v>9917.5750952117451</c:v>
                </c:pt>
                <c:pt idx="10">
                  <c:v>10028.647757221828</c:v>
                </c:pt>
                <c:pt idx="11">
                  <c:v>10140.964386242755</c:v>
                </c:pt>
                <c:pt idx="12">
                  <c:v>10254.538914180957</c:v>
                </c:pt>
                <c:pt idx="13">
                  <c:v>10369.38542897409</c:v>
                </c:pt>
                <c:pt idx="14">
                  <c:v>10485.518176338997</c:v>
                </c:pt>
                <c:pt idx="15">
                  <c:v>10602.95156153851</c:v>
                </c:pt>
                <c:pt idx="16">
                  <c:v>10721.700151168314</c:v>
                </c:pt>
                <c:pt idx="17">
                  <c:v>10841.778674963924</c:v>
                </c:pt>
                <c:pt idx="18">
                  <c:v>10963.202027627398</c:v>
                </c:pt>
                <c:pt idx="19">
                  <c:v>11085.985270675474</c:v>
                </c:pt>
                <c:pt idx="20">
                  <c:v>11210.143634307446</c:v>
                </c:pt>
                <c:pt idx="21">
                  <c:v>11335.692519294371</c:v>
                </c:pt>
                <c:pt idx="22">
                  <c:v>11462.647498889504</c:v>
                </c:pt>
                <c:pt idx="23">
                  <c:v>11591.024320759961</c:v>
                </c:pt>
                <c:pt idx="24">
                  <c:v>11720.838908940195</c:v>
                </c:pt>
                <c:pt idx="25">
                  <c:v>11852.107365806824</c:v>
                </c:pt>
                <c:pt idx="26">
                  <c:v>11984.845974076608</c:v>
                </c:pt>
                <c:pt idx="27">
                  <c:v>12119.071198825795</c:v>
                </c:pt>
                <c:pt idx="28">
                  <c:v>12254.799689532481</c:v>
                </c:pt>
                <c:pt idx="29">
                  <c:v>12392.04828214197</c:v>
                </c:pt>
                <c:pt idx="30">
                  <c:v>12530.834001155141</c:v>
                </c:pt>
                <c:pt idx="31">
                  <c:v>12671.174061739785</c:v>
                </c:pt>
                <c:pt idx="32">
                  <c:v>12813.085871866644</c:v>
                </c:pt>
                <c:pt idx="33">
                  <c:v>12956.58703446829</c:v>
                </c:pt>
                <c:pt idx="34">
                  <c:v>13101.695349622745</c:v>
                </c:pt>
                <c:pt idx="35">
                  <c:v>13248.428816761332</c:v>
                </c:pt>
                <c:pt idx="36">
                  <c:v>13396.805636901496</c:v>
                </c:pt>
                <c:pt idx="37">
                  <c:v>13546.844214904495</c:v>
                </c:pt>
                <c:pt idx="38">
                  <c:v>13698.563161757926</c:v>
                </c:pt>
                <c:pt idx="39">
                  <c:v>13851.98129688496</c:v>
                </c:pt>
                <c:pt idx="40">
                  <c:v>14007.117650478263</c:v>
                </c:pt>
                <c:pt idx="41">
                  <c:v>14163.991465860659</c:v>
                </c:pt>
                <c:pt idx="42">
                  <c:v>14322.622201872007</c:v>
                </c:pt>
                <c:pt idx="43">
                  <c:v>14483.029535283174</c:v>
                </c:pt>
                <c:pt idx="44">
                  <c:v>14645.233363236162</c:v>
                </c:pt>
                <c:pt idx="45">
                  <c:v>14809.253805712962</c:v>
                </c:pt>
                <c:pt idx="46">
                  <c:v>14975.111208030759</c:v>
                </c:pt>
                <c:pt idx="47">
                  <c:v>15142.826143365715</c:v>
                </c:pt>
                <c:pt idx="48">
                  <c:v>15312.419415304927</c:v>
                </c:pt>
                <c:pt idx="49">
                  <c:v>15483.912060426812</c:v>
                </c:pt>
                <c:pt idx="50">
                  <c:v>15657.325350910831</c:v>
                </c:pt>
                <c:pt idx="51">
                  <c:v>15832.680797175441</c:v>
                </c:pt>
                <c:pt idx="52">
                  <c:v>16010.000150547137</c:v>
                </c:pt>
                <c:pt idx="53">
                  <c:v>16189.305405957975</c:v>
                </c:pt>
                <c:pt idx="54">
                  <c:v>16370.618804673975</c:v>
                </c:pt>
                <c:pt idx="55">
                  <c:v>16553.962837053994</c:v>
                </c:pt>
                <c:pt idx="56">
                  <c:v>16739.360245339489</c:v>
                </c:pt>
                <c:pt idx="57">
                  <c:v>16926.834026475091</c:v>
                </c:pt>
                <c:pt idx="58">
                  <c:v>17116.407434961926</c:v>
                </c:pt>
                <c:pt idx="59">
                  <c:v>17308.103985741593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A-493D-A80D-CAD4E445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71647"/>
        <c:axId val="1925686175"/>
      </c:lineChart>
      <c:catAx>
        <c:axId val="18166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686175"/>
        <c:crosses val="autoZero"/>
        <c:auto val="1"/>
        <c:lblAlgn val="ctr"/>
        <c:lblOffset val="100"/>
        <c:noMultiLvlLbl val="0"/>
      </c:catAx>
      <c:valAx>
        <c:axId val="192568617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6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Previstion traditionnelle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prevision_trad_2021!$F$3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prevision_trad_2021!$F$4:$F$87</c:f>
              <c:numCache>
                <c:formatCode>General</c:formatCode>
                <c:ptCount val="84"/>
                <c:pt idx="0">
                  <c:v>8620</c:v>
                </c:pt>
                <c:pt idx="1">
                  <c:v>8520</c:v>
                </c:pt>
                <c:pt idx="2">
                  <c:v>8490</c:v>
                </c:pt>
                <c:pt idx="3">
                  <c:v>9445</c:v>
                </c:pt>
                <c:pt idx="4">
                  <c:v>8435</c:v>
                </c:pt>
                <c:pt idx="5">
                  <c:v>9445</c:v>
                </c:pt>
                <c:pt idx="6">
                  <c:v>10630</c:v>
                </c:pt>
                <c:pt idx="7">
                  <c:v>9765</c:v>
                </c:pt>
                <c:pt idx="8">
                  <c:v>10575</c:v>
                </c:pt>
                <c:pt idx="9">
                  <c:v>10475</c:v>
                </c:pt>
                <c:pt idx="10">
                  <c:v>11250</c:v>
                </c:pt>
                <c:pt idx="11">
                  <c:v>10020</c:v>
                </c:pt>
                <c:pt idx="12">
                  <c:v>9955</c:v>
                </c:pt>
                <c:pt idx="13">
                  <c:v>10980</c:v>
                </c:pt>
                <c:pt idx="14">
                  <c:v>10025</c:v>
                </c:pt>
                <c:pt idx="15">
                  <c:v>9450</c:v>
                </c:pt>
                <c:pt idx="16">
                  <c:v>8970</c:v>
                </c:pt>
                <c:pt idx="17">
                  <c:v>9390</c:v>
                </c:pt>
                <c:pt idx="18">
                  <c:v>10215</c:v>
                </c:pt>
                <c:pt idx="19">
                  <c:v>11800</c:v>
                </c:pt>
                <c:pt idx="20">
                  <c:v>10500</c:v>
                </c:pt>
                <c:pt idx="21">
                  <c:v>12295</c:v>
                </c:pt>
                <c:pt idx="22">
                  <c:v>11110</c:v>
                </c:pt>
                <c:pt idx="23">
                  <c:v>12760</c:v>
                </c:pt>
                <c:pt idx="24">
                  <c:v>13600</c:v>
                </c:pt>
                <c:pt idx="25">
                  <c:v>13790</c:v>
                </c:pt>
                <c:pt idx="26">
                  <c:v>13300</c:v>
                </c:pt>
                <c:pt idx="27">
                  <c:v>13650</c:v>
                </c:pt>
                <c:pt idx="28">
                  <c:v>15220</c:v>
                </c:pt>
                <c:pt idx="29">
                  <c:v>14900</c:v>
                </c:pt>
                <c:pt idx="30">
                  <c:v>14030</c:v>
                </c:pt>
                <c:pt idx="31">
                  <c:v>12800</c:v>
                </c:pt>
                <c:pt idx="32">
                  <c:v>12600</c:v>
                </c:pt>
                <c:pt idx="33">
                  <c:v>11500</c:v>
                </c:pt>
                <c:pt idx="34">
                  <c:v>11200</c:v>
                </c:pt>
                <c:pt idx="35">
                  <c:v>10690</c:v>
                </c:pt>
                <c:pt idx="36">
                  <c:v>12480</c:v>
                </c:pt>
                <c:pt idx="37">
                  <c:v>13050</c:v>
                </c:pt>
                <c:pt idx="38">
                  <c:v>12984</c:v>
                </c:pt>
                <c:pt idx="39">
                  <c:v>12201</c:v>
                </c:pt>
                <c:pt idx="40">
                  <c:v>12017</c:v>
                </c:pt>
                <c:pt idx="41">
                  <c:v>12690</c:v>
                </c:pt>
                <c:pt idx="42">
                  <c:v>14490</c:v>
                </c:pt>
                <c:pt idx="43">
                  <c:v>17900</c:v>
                </c:pt>
                <c:pt idx="44">
                  <c:v>17050</c:v>
                </c:pt>
                <c:pt idx="45">
                  <c:v>16645</c:v>
                </c:pt>
                <c:pt idx="46">
                  <c:v>13670</c:v>
                </c:pt>
                <c:pt idx="47">
                  <c:v>14025</c:v>
                </c:pt>
                <c:pt idx="48">
                  <c:v>12850</c:v>
                </c:pt>
                <c:pt idx="49">
                  <c:v>12255</c:v>
                </c:pt>
                <c:pt idx="50">
                  <c:v>11484</c:v>
                </c:pt>
                <c:pt idx="51">
                  <c:v>12192</c:v>
                </c:pt>
                <c:pt idx="52">
                  <c:v>12324</c:v>
                </c:pt>
                <c:pt idx="53">
                  <c:v>12805</c:v>
                </c:pt>
                <c:pt idx="54">
                  <c:v>13786</c:v>
                </c:pt>
                <c:pt idx="55">
                  <c:v>15367</c:v>
                </c:pt>
                <c:pt idx="56">
                  <c:v>14517</c:v>
                </c:pt>
                <c:pt idx="57">
                  <c:v>15156</c:v>
                </c:pt>
                <c:pt idx="58">
                  <c:v>16033</c:v>
                </c:pt>
                <c:pt idx="59">
                  <c:v>16613</c:v>
                </c:pt>
                <c:pt idx="60">
                  <c:v>17691</c:v>
                </c:pt>
                <c:pt idx="61">
                  <c:v>18577</c:v>
                </c:pt>
                <c:pt idx="62">
                  <c:v>16068</c:v>
                </c:pt>
                <c:pt idx="63">
                  <c:v>17674</c:v>
                </c:pt>
                <c:pt idx="64">
                  <c:v>18113</c:v>
                </c:pt>
                <c:pt idx="65">
                  <c:v>18214</c:v>
                </c:pt>
                <c:pt idx="66">
                  <c:v>19552</c:v>
                </c:pt>
                <c:pt idx="67">
                  <c:v>19547</c:v>
                </c:pt>
                <c:pt idx="68">
                  <c:v>17936</c:v>
                </c:pt>
                <c:pt idx="69">
                  <c:v>19448</c:v>
                </c:pt>
                <c:pt idx="70">
                  <c:v>19897</c:v>
                </c:pt>
                <c:pt idx="71">
                  <c:v>20757</c:v>
                </c:pt>
                <c:pt idx="72">
                  <c:v>22328</c:v>
                </c:pt>
                <c:pt idx="73">
                  <c:v>24282</c:v>
                </c:pt>
                <c:pt idx="74">
                  <c:v>32107</c:v>
                </c:pt>
                <c:pt idx="75">
                  <c:v>31771</c:v>
                </c:pt>
                <c:pt idx="76">
                  <c:v>28392</c:v>
                </c:pt>
                <c:pt idx="77">
                  <c:v>22698</c:v>
                </c:pt>
                <c:pt idx="78">
                  <c:v>23619</c:v>
                </c:pt>
                <c:pt idx="79">
                  <c:v>21411</c:v>
                </c:pt>
                <c:pt idx="80">
                  <c:v>21107</c:v>
                </c:pt>
                <c:pt idx="81">
                  <c:v>21809</c:v>
                </c:pt>
                <c:pt idx="82">
                  <c:v>26987</c:v>
                </c:pt>
                <c:pt idx="83">
                  <c:v>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8-4C5A-ACA9-F44203AD0FC4}"/>
            </c:ext>
          </c:extLst>
        </c:ser>
        <c:ser>
          <c:idx val="1"/>
          <c:order val="1"/>
          <c:tx>
            <c:strRef>
              <c:f>prevision_trad_2021!$G$3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prevision_trad_2021!$G$4:$G$87</c:f>
              <c:numCache>
                <c:formatCode>General</c:formatCode>
                <c:ptCount val="84"/>
                <c:pt idx="0">
                  <c:v>9051.786140446231</c:v>
                </c:pt>
                <c:pt idx="1">
                  <c:v>8876.0821636903547</c:v>
                </c:pt>
                <c:pt idx="2">
                  <c:v>8075.7841528220042</c:v>
                </c:pt>
                <c:pt idx="3">
                  <c:v>8685.1927827944692</c:v>
                </c:pt>
                <c:pt idx="4">
                  <c:v>9309.7100829809133</c:v>
                </c:pt>
                <c:pt idx="5">
                  <c:v>8860.3021843776551</c:v>
                </c:pt>
                <c:pt idx="6">
                  <c:v>10064.628561921552</c:v>
                </c:pt>
                <c:pt idx="7">
                  <c:v>11090.546082105264</c:v>
                </c:pt>
                <c:pt idx="8">
                  <c:v>9495.4106561875524</c:v>
                </c:pt>
                <c:pt idx="9">
                  <c:v>10738.9830998261</c:v>
                </c:pt>
                <c:pt idx="10">
                  <c:v>10200.549598368296</c:v>
                </c:pt>
                <c:pt idx="11">
                  <c:v>11289.091137667088</c:v>
                </c:pt>
                <c:pt idx="12">
                  <c:v>10313.953693261587</c:v>
                </c:pt>
                <c:pt idx="13">
                  <c:v>10236.959882680521</c:v>
                </c:pt>
                <c:pt idx="14">
                  <c:v>10292.624814421721</c:v>
                </c:pt>
                <c:pt idx="15">
                  <c:v>10334.099261820229</c:v>
                </c:pt>
                <c:pt idx="16">
                  <c:v>9477.4681732742938</c:v>
                </c:pt>
                <c:pt idx="17">
                  <c:v>9381.2513528688214</c:v>
                </c:pt>
                <c:pt idx="18">
                  <c:v>10069.229569207153</c:v>
                </c:pt>
                <c:pt idx="19">
                  <c:v>10700.58141323475</c:v>
                </c:pt>
                <c:pt idx="20">
                  <c:v>11218.84066277113</c:v>
                </c:pt>
                <c:pt idx="21">
                  <c:v>10849.871942162208</c:v>
                </c:pt>
                <c:pt idx="22">
                  <c:v>11794.696457122151</c:v>
                </c:pt>
                <c:pt idx="23">
                  <c:v>11325.846769954422</c:v>
                </c:pt>
                <c:pt idx="24">
                  <c:v>12824.811925071521</c:v>
                </c:pt>
                <c:pt idx="25">
                  <c:v>13854.200356695606</c:v>
                </c:pt>
                <c:pt idx="26">
                  <c:v>13023.656167116633</c:v>
                </c:pt>
                <c:pt idx="27">
                  <c:v>13645.323630295832</c:v>
                </c:pt>
                <c:pt idx="28">
                  <c:v>13567.324571576266</c:v>
                </c:pt>
                <c:pt idx="29">
                  <c:v>15649.517372068041</c:v>
                </c:pt>
                <c:pt idx="30">
                  <c:v>16057.904426602634</c:v>
                </c:pt>
                <c:pt idx="31">
                  <c:v>14918.116980174816</c:v>
                </c:pt>
                <c:pt idx="32">
                  <c:v>12478.828310462583</c:v>
                </c:pt>
                <c:pt idx="33">
                  <c:v>12921.422194431623</c:v>
                </c:pt>
                <c:pt idx="34">
                  <c:v>11301.802541486781</c:v>
                </c:pt>
                <c:pt idx="35">
                  <c:v>11359.791058395624</c:v>
                </c:pt>
                <c:pt idx="36">
                  <c:v>10939.445243675233</c:v>
                </c:pt>
                <c:pt idx="37">
                  <c:v>12620.716248759041</c:v>
                </c:pt>
                <c:pt idx="38">
                  <c:v>12277.919931325283</c:v>
                </c:pt>
                <c:pt idx="39">
                  <c:v>13274.684475432943</c:v>
                </c:pt>
                <c:pt idx="40">
                  <c:v>12230.233526765755</c:v>
                </c:pt>
                <c:pt idx="41">
                  <c:v>12520.978507797476</c:v>
                </c:pt>
                <c:pt idx="42">
                  <c:v>13590.968919622355</c:v>
                </c:pt>
                <c:pt idx="43">
                  <c:v>15103.576732338042</c:v>
                </c:pt>
                <c:pt idx="44">
                  <c:v>16896.204004749579</c:v>
                </c:pt>
                <c:pt idx="45">
                  <c:v>17485.993186586224</c:v>
                </c:pt>
                <c:pt idx="46">
                  <c:v>16248.492618375587</c:v>
                </c:pt>
                <c:pt idx="47">
                  <c:v>14093.936893278182</c:v>
                </c:pt>
                <c:pt idx="48">
                  <c:v>14272.305880476932</c:v>
                </c:pt>
                <c:pt idx="49">
                  <c:v>13306.185547405028</c:v>
                </c:pt>
                <c:pt idx="50">
                  <c:v>11664.181733956526</c:v>
                </c:pt>
                <c:pt idx="51">
                  <c:v>11825.33259890408</c:v>
                </c:pt>
                <c:pt idx="52">
                  <c:v>12081.621879270037</c:v>
                </c:pt>
                <c:pt idx="53">
                  <c:v>12792.852270489455</c:v>
                </c:pt>
                <c:pt idx="54">
                  <c:v>13731.231699328999</c:v>
                </c:pt>
                <c:pt idx="55">
                  <c:v>14456.348648185569</c:v>
                </c:pt>
                <c:pt idx="56">
                  <c:v>14663.899634071984</c:v>
                </c:pt>
                <c:pt idx="57">
                  <c:v>14916.728396592072</c:v>
                </c:pt>
                <c:pt idx="58">
                  <c:v>14698.808185071524</c:v>
                </c:pt>
                <c:pt idx="59">
                  <c:v>16106.488880481813</c:v>
                </c:pt>
                <c:pt idx="60">
                  <c:v>16845.413497757592</c:v>
                </c:pt>
                <c:pt idx="61">
                  <c:v>18039.174424154535</c:v>
                </c:pt>
                <c:pt idx="62">
                  <c:v>17485.039776613747</c:v>
                </c:pt>
                <c:pt idx="63">
                  <c:v>16660.052838138708</c:v>
                </c:pt>
                <c:pt idx="64">
                  <c:v>17464.069351966355</c:v>
                </c:pt>
                <c:pt idx="65">
                  <c:v>18770.862696948858</c:v>
                </c:pt>
                <c:pt idx="66">
                  <c:v>19592.251838524058</c:v>
                </c:pt>
                <c:pt idx="67">
                  <c:v>20515.103991353997</c:v>
                </c:pt>
                <c:pt idx="68">
                  <c:v>18857.881828562226</c:v>
                </c:pt>
                <c:pt idx="69">
                  <c:v>18503.836053147708</c:v>
                </c:pt>
                <c:pt idx="70">
                  <c:v>18797.59359350014</c:v>
                </c:pt>
                <c:pt idx="71">
                  <c:v>20048.339925919227</c:v>
                </c:pt>
                <c:pt idx="72">
                  <c:v>21039.445914151162</c:v>
                </c:pt>
                <c:pt idx="73">
                  <c:v>21558.852645488671</c:v>
                </c:pt>
                <c:pt idx="74">
                  <c:v>20351.319860813823</c:v>
                </c:pt>
                <c:pt idx="75">
                  <c:v>20923.611688387115</c:v>
                </c:pt>
                <c:pt idx="76">
                  <c:v>20797.594000782628</c:v>
                </c:pt>
                <c:pt idx="77">
                  <c:v>21631.739082520915</c:v>
                </c:pt>
                <c:pt idx="78">
                  <c:v>23198.642282273351</c:v>
                </c:pt>
                <c:pt idx="79">
                  <c:v>24336.369227627449</c:v>
                </c:pt>
                <c:pt idx="80">
                  <c:v>23365.184879992008</c:v>
                </c:pt>
                <c:pt idx="81">
                  <c:v>23984.389426182279</c:v>
                </c:pt>
                <c:pt idx="82">
                  <c:v>23297.927768539237</c:v>
                </c:pt>
                <c:pt idx="83">
                  <c:v>23608.948568902157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8-4C5A-ACA9-F44203AD0FC4}"/>
            </c:ext>
          </c:extLst>
        </c:ser>
        <c:ser>
          <c:idx val="2"/>
          <c:order val="2"/>
          <c:tx>
            <c:strRef>
              <c:f>prevision_trad_2021!$H$3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prevision_trad_2021!$H$4:$H$87</c:f>
              <c:numCache>
                <c:formatCode>General</c:formatCode>
                <c:ptCount val="84"/>
                <c:pt idx="0">
                  <c:v>9042.7224220371336</c:v>
                </c:pt>
                <c:pt idx="1">
                  <c:v>8842.7235900934775</c:v>
                </c:pt>
                <c:pt idx="2">
                  <c:v>8059.2014115709762</c:v>
                </c:pt>
                <c:pt idx="3">
                  <c:v>8456.1075493652424</c:v>
                </c:pt>
                <c:pt idx="4">
                  <c:v>8982.4682871684854</c:v>
                </c:pt>
                <c:pt idx="5">
                  <c:v>9140.3352061835722</c:v>
                </c:pt>
                <c:pt idx="6">
                  <c:v>10202.8665005323</c:v>
                </c:pt>
                <c:pt idx="7">
                  <c:v>11243.313552197653</c:v>
                </c:pt>
                <c:pt idx="8">
                  <c:v>9528.1513685764603</c:v>
                </c:pt>
                <c:pt idx="9">
                  <c:v>10795.535275764974</c:v>
                </c:pt>
                <c:pt idx="10">
                  <c:v>9948.9960045983134</c:v>
                </c:pt>
                <c:pt idx="11">
                  <c:v>11851.717123871791</c:v>
                </c:pt>
                <c:pt idx="12">
                  <c:v>10883.465624540855</c:v>
                </c:pt>
                <c:pt idx="13">
                  <c:v>10147.986884839096</c:v>
                </c:pt>
                <c:pt idx="14">
                  <c:v>10219.767527334627</c:v>
                </c:pt>
                <c:pt idx="15">
                  <c:v>10166.970481250069</c:v>
                </c:pt>
                <c:pt idx="16">
                  <c:v>8971.6250097937318</c:v>
                </c:pt>
                <c:pt idx="17">
                  <c:v>9136.2614036964696</c:v>
                </c:pt>
                <c:pt idx="18">
                  <c:v>9764.0120414212652</c:v>
                </c:pt>
                <c:pt idx="19">
                  <c:v>10402.383535028246</c:v>
                </c:pt>
                <c:pt idx="20">
                  <c:v>11128.060094101549</c:v>
                </c:pt>
                <c:pt idx="21">
                  <c:v>11033.349400780849</c:v>
                </c:pt>
                <c:pt idx="22">
                  <c:v>11755.470587032862</c:v>
                </c:pt>
                <c:pt idx="23">
                  <c:v>11876.756506960677</c:v>
                </c:pt>
                <c:pt idx="24">
                  <c:v>13612.824272302176</c:v>
                </c:pt>
                <c:pt idx="25">
                  <c:v>14545.671172088823</c:v>
                </c:pt>
                <c:pt idx="26">
                  <c:v>13675.687210204116</c:v>
                </c:pt>
                <c:pt idx="27">
                  <c:v>14015.766927189803</c:v>
                </c:pt>
                <c:pt idx="28">
                  <c:v>13601.801343826592</c:v>
                </c:pt>
                <c:pt idx="29">
                  <c:v>15787.236149701839</c:v>
                </c:pt>
                <c:pt idx="30">
                  <c:v>16652.200212667907</c:v>
                </c:pt>
                <c:pt idx="31">
                  <c:v>14789.78606560401</c:v>
                </c:pt>
                <c:pt idx="32">
                  <c:v>11803.49273226307</c:v>
                </c:pt>
                <c:pt idx="33">
                  <c:v>12263.209484571409</c:v>
                </c:pt>
                <c:pt idx="34">
                  <c:v>10769.89933459134</c:v>
                </c:pt>
                <c:pt idx="35">
                  <c:v>10803.963669550485</c:v>
                </c:pt>
                <c:pt idx="36">
                  <c:v>10553.598804041687</c:v>
                </c:pt>
                <c:pt idx="37">
                  <c:v>12254.935013428367</c:v>
                </c:pt>
                <c:pt idx="38">
                  <c:v>12405.044021919664</c:v>
                </c:pt>
                <c:pt idx="39">
                  <c:v>13503.875946673552</c:v>
                </c:pt>
                <c:pt idx="40">
                  <c:v>12204.253207353715</c:v>
                </c:pt>
                <c:pt idx="41">
                  <c:v>12236.837406801553</c:v>
                </c:pt>
                <c:pt idx="42">
                  <c:v>13544.358412952599</c:v>
                </c:pt>
                <c:pt idx="43">
                  <c:v>15057.765500560066</c:v>
                </c:pt>
                <c:pt idx="44">
                  <c:v>17310.40404713426</c:v>
                </c:pt>
                <c:pt idx="45">
                  <c:v>18754.009285816042</c:v>
                </c:pt>
                <c:pt idx="46">
                  <c:v>17230.663722395839</c:v>
                </c:pt>
                <c:pt idx="47">
                  <c:v>14279.676450491877</c:v>
                </c:pt>
                <c:pt idx="48">
                  <c:v>14072.761744498366</c:v>
                </c:pt>
                <c:pt idx="49">
                  <c:v>12689.216345508099</c:v>
                </c:pt>
                <c:pt idx="50">
                  <c:v>11000.607502899145</c:v>
                </c:pt>
                <c:pt idx="51">
                  <c:v>11012.842714925257</c:v>
                </c:pt>
                <c:pt idx="52">
                  <c:v>11313.804671052343</c:v>
                </c:pt>
                <c:pt idx="53">
                  <c:v>12251.732293289218</c:v>
                </c:pt>
                <c:pt idx="54">
                  <c:v>13664.975847183481</c:v>
                </c:pt>
                <c:pt idx="55">
                  <c:v>14316.51075014104</c:v>
                </c:pt>
                <c:pt idx="56">
                  <c:v>14626.389584929162</c:v>
                </c:pt>
                <c:pt idx="57">
                  <c:v>15328.109324778874</c:v>
                </c:pt>
                <c:pt idx="58">
                  <c:v>15124.103287965774</c:v>
                </c:pt>
                <c:pt idx="59">
                  <c:v>16718.011310419923</c:v>
                </c:pt>
                <c:pt idx="60">
                  <c:v>17760.837341749208</c:v>
                </c:pt>
                <c:pt idx="61">
                  <c:v>18842.327604379938</c:v>
                </c:pt>
                <c:pt idx="62">
                  <c:v>18263.940368434654</c:v>
                </c:pt>
                <c:pt idx="63">
                  <c:v>16942.322888841762</c:v>
                </c:pt>
                <c:pt idx="64">
                  <c:v>17658.41913934052</c:v>
                </c:pt>
                <c:pt idx="65">
                  <c:v>18260.565826568632</c:v>
                </c:pt>
                <c:pt idx="66">
                  <c:v>19809.935036699339</c:v>
                </c:pt>
                <c:pt idx="67">
                  <c:v>20434.796649065611</c:v>
                </c:pt>
                <c:pt idx="68">
                  <c:v>18496.4680521874</c:v>
                </c:pt>
                <c:pt idx="69">
                  <c:v>18403.342098359815</c:v>
                </c:pt>
                <c:pt idx="70">
                  <c:v>19220.10747748526</c:v>
                </c:pt>
                <c:pt idx="71">
                  <c:v>20167.15300809401</c:v>
                </c:pt>
                <c:pt idx="72">
                  <c:v>21628.634243744189</c:v>
                </c:pt>
                <c:pt idx="73">
                  <c:v>22714.566264698184</c:v>
                </c:pt>
                <c:pt idx="74">
                  <c:v>22014.66151298222</c:v>
                </c:pt>
                <c:pt idx="75">
                  <c:v>23219.488416454395</c:v>
                </c:pt>
                <c:pt idx="76">
                  <c:v>23993.116619202312</c:v>
                </c:pt>
                <c:pt idx="77">
                  <c:v>24210.426425801077</c:v>
                </c:pt>
                <c:pt idx="78">
                  <c:v>26604.956318242286</c:v>
                </c:pt>
                <c:pt idx="79">
                  <c:v>27992.715878120391</c:v>
                </c:pt>
                <c:pt idx="80">
                  <c:v>26744.848587570705</c:v>
                </c:pt>
                <c:pt idx="81">
                  <c:v>28132.867107217902</c:v>
                </c:pt>
                <c:pt idx="82">
                  <c:v>29026.257065068465</c:v>
                </c:pt>
                <c:pt idx="83">
                  <c:v>29745.956018333356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8-4C5A-ACA9-F44203AD0FC4}"/>
            </c:ext>
          </c:extLst>
        </c:ser>
        <c:ser>
          <c:idx val="3"/>
          <c:order val="3"/>
          <c:tx>
            <c:strRef>
              <c:f>prevision_trad_2021!$I$3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prevision_trad_2021!$I$4:$I$87</c:f>
              <c:numCache>
                <c:formatCode>General</c:formatCode>
                <c:ptCount val="84"/>
                <c:pt idx="0">
                  <c:v>9246.7838917889167</c:v>
                </c:pt>
                <c:pt idx="1">
                  <c:v>9479.2182528968387</c:v>
                </c:pt>
                <c:pt idx="2">
                  <c:v>9071.3021378495559</c:v>
                </c:pt>
                <c:pt idx="3">
                  <c:v>9205.8313344118542</c:v>
                </c:pt>
                <c:pt idx="4">
                  <c:v>8781.2323209697406</c:v>
                </c:pt>
                <c:pt idx="5">
                  <c:v>9313.3492138574948</c:v>
                </c:pt>
                <c:pt idx="6">
                  <c:v>9986.321119641827</c:v>
                </c:pt>
                <c:pt idx="7">
                  <c:v>10389.455918766402</c:v>
                </c:pt>
                <c:pt idx="8">
                  <c:v>9916.9210919368106</c:v>
                </c:pt>
                <c:pt idx="9">
                  <c:v>10205.524669606195</c:v>
                </c:pt>
                <c:pt idx="10">
                  <c:v>9544.0585731940937</c:v>
                </c:pt>
                <c:pt idx="11">
                  <c:v>9929.0777807498107</c:v>
                </c:pt>
                <c:pt idx="12">
                  <c:v>10405.257818211734</c:v>
                </c:pt>
                <c:pt idx="13">
                  <c:v>10674.629872867145</c:v>
                </c:pt>
                <c:pt idx="14">
                  <c:v>10183.264089578044</c:v>
                </c:pt>
                <c:pt idx="15">
                  <c:v>10398.076390404682</c:v>
                </c:pt>
                <c:pt idx="16">
                  <c:v>10007.772374839722</c:v>
                </c:pt>
                <c:pt idx="17">
                  <c:v>10508.038346972577</c:v>
                </c:pt>
                <c:pt idx="18">
                  <c:v>11257.527744550393</c:v>
                </c:pt>
                <c:pt idx="19">
                  <c:v>11717.515732409511</c:v>
                </c:pt>
                <c:pt idx="20">
                  <c:v>11126.610768157303</c:v>
                </c:pt>
                <c:pt idx="21">
                  <c:v>11455.336859750774</c:v>
                </c:pt>
                <c:pt idx="22">
                  <c:v>10839.90391319827</c:v>
                </c:pt>
                <c:pt idx="23">
                  <c:v>11200.110376900755</c:v>
                </c:pt>
                <c:pt idx="24">
                  <c:v>11676.857433050134</c:v>
                </c:pt>
                <c:pt idx="25">
                  <c:v>12001.820296461181</c:v>
                </c:pt>
                <c:pt idx="26">
                  <c:v>11459.313346940557</c:v>
                </c:pt>
                <c:pt idx="27">
                  <c:v>11783.244763618224</c:v>
                </c:pt>
                <c:pt idx="28">
                  <c:v>11542.286156925826</c:v>
                </c:pt>
                <c:pt idx="29">
                  <c:v>11797.931315614624</c:v>
                </c:pt>
                <c:pt idx="30">
                  <c:v>12679.445887641097</c:v>
                </c:pt>
                <c:pt idx="31">
                  <c:v>13099.286842270341</c:v>
                </c:pt>
                <c:pt idx="32">
                  <c:v>12377.074868804872</c:v>
                </c:pt>
                <c:pt idx="33">
                  <c:v>12744.573675288348</c:v>
                </c:pt>
                <c:pt idx="34">
                  <c:v>12461.224709559352</c:v>
                </c:pt>
                <c:pt idx="35">
                  <c:v>12723.877509314221</c:v>
                </c:pt>
                <c:pt idx="36">
                  <c:v>13179.869827868444</c:v>
                </c:pt>
                <c:pt idx="37">
                  <c:v>13540.067566821979</c:v>
                </c:pt>
                <c:pt idx="38">
                  <c:v>12919.74633944308</c:v>
                </c:pt>
                <c:pt idx="39">
                  <c:v>13271.481267589219</c:v>
                </c:pt>
                <c:pt idx="40">
                  <c:v>13014.893157726246</c:v>
                </c:pt>
                <c:pt idx="41">
                  <c:v>13310.231763241345</c:v>
                </c:pt>
                <c:pt idx="42">
                  <c:v>14303.501777273836</c:v>
                </c:pt>
                <c:pt idx="43">
                  <c:v>14805.557381921017</c:v>
                </c:pt>
                <c:pt idx="44">
                  <c:v>13956.640846271745</c:v>
                </c:pt>
                <c:pt idx="45">
                  <c:v>14380.977999311564</c:v>
                </c:pt>
                <c:pt idx="46">
                  <c:v>14048.914510379007</c:v>
                </c:pt>
                <c:pt idx="47">
                  <c:v>14347.031313377434</c:v>
                </c:pt>
                <c:pt idx="48">
                  <c:v>14866.886814848473</c:v>
                </c:pt>
                <c:pt idx="49">
                  <c:v>15269.465815102894</c:v>
                </c:pt>
                <c:pt idx="50">
                  <c:v>14577.859746055548</c:v>
                </c:pt>
                <c:pt idx="51">
                  <c:v>14969.608811705615</c:v>
                </c:pt>
                <c:pt idx="52">
                  <c:v>14678.632723579445</c:v>
                </c:pt>
                <c:pt idx="53">
                  <c:v>15012.921959632018</c:v>
                </c:pt>
                <c:pt idx="54">
                  <c:v>16133.704847190193</c:v>
                </c:pt>
                <c:pt idx="55">
                  <c:v>16692.605759833332</c:v>
                </c:pt>
                <c:pt idx="56">
                  <c:v>15756.624854766209</c:v>
                </c:pt>
                <c:pt idx="57">
                  <c:v>16236.151311400501</c:v>
                </c:pt>
                <c:pt idx="58">
                  <c:v>15845.047558928218</c:v>
                </c:pt>
                <c:pt idx="59">
                  <c:v>16169.856037785146</c:v>
                </c:pt>
                <c:pt idx="60">
                  <c:v>16692.656486787604</c:v>
                </c:pt>
                <c:pt idx="61">
                  <c:v>17195.280803370402</c:v>
                </c:pt>
                <c:pt idx="62">
                  <c:v>16371.680560185094</c:v>
                </c:pt>
                <c:pt idx="63">
                  <c:v>16841.366171805512</c:v>
                </c:pt>
                <c:pt idx="64">
                  <c:v>16894.166864003568</c:v>
                </c:pt>
                <c:pt idx="65">
                  <c:v>16917.523824803437</c:v>
                </c:pt>
                <c:pt idx="66">
                  <c:v>18168.430927961443</c:v>
                </c:pt>
                <c:pt idx="67">
                  <c:v>18767.953169292832</c:v>
                </c:pt>
                <c:pt idx="68">
                  <c:v>17627.601606920198</c:v>
                </c:pt>
                <c:pt idx="69">
                  <c:v>18162.275790856464</c:v>
                </c:pt>
                <c:pt idx="70">
                  <c:v>18122.95998410476</c:v>
                </c:pt>
                <c:pt idx="71">
                  <c:v>18287.846686463577</c:v>
                </c:pt>
                <c:pt idx="72">
                  <c:v>18800.948640360453</c:v>
                </c:pt>
                <c:pt idx="73">
                  <c:v>19349.88433882736</c:v>
                </c:pt>
                <c:pt idx="74">
                  <c:v>18378.46332108627</c:v>
                </c:pt>
                <c:pt idx="75">
                  <c:v>18996.47799750396</c:v>
                </c:pt>
                <c:pt idx="76">
                  <c:v>19236.690844783592</c:v>
                </c:pt>
                <c:pt idx="77">
                  <c:v>19022.579065834827</c:v>
                </c:pt>
                <c:pt idx="78">
                  <c:v>20485.792417997684</c:v>
                </c:pt>
                <c:pt idx="79">
                  <c:v>21123.14168617516</c:v>
                </c:pt>
                <c:pt idx="80">
                  <c:v>19777.749777152523</c:v>
                </c:pt>
                <c:pt idx="81">
                  <c:v>20387.97008448869</c:v>
                </c:pt>
                <c:pt idx="82">
                  <c:v>20614.570396916275</c:v>
                </c:pt>
                <c:pt idx="83">
                  <c:v>20703.055263246686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8-4C5A-ACA9-F44203AD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683791"/>
        <c:axId val="1744677967"/>
      </c:lineChart>
      <c:catAx>
        <c:axId val="17446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4677967"/>
        <c:crosses val="autoZero"/>
        <c:auto val="1"/>
        <c:lblAlgn val="ctr"/>
        <c:lblOffset val="100"/>
        <c:noMultiLvlLbl val="0"/>
      </c:catAx>
      <c:valAx>
        <c:axId val="1744677967"/>
        <c:scaling>
          <c:orientation val="minMax"/>
          <c:max val="3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46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109256</xdr:colOff>
      <xdr:row>18</xdr:row>
      <xdr:rowOff>119902</xdr:rowOff>
    </xdr:from>
    <xdr:to>
      <xdr:col>17</xdr:col>
      <xdr:colOff>489136</xdr:colOff>
      <xdr:row>36</xdr:row>
      <xdr:rowOff>85164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961E-D3C5-475C-B12D-540F9552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196101</xdr:colOff>
      <xdr:row>18</xdr:row>
      <xdr:rowOff>50986</xdr:rowOff>
    </xdr:from>
    <xdr:to>
      <xdr:col>18</xdr:col>
      <xdr:colOff>90767</xdr:colOff>
      <xdr:row>37</xdr:row>
      <xdr:rowOff>73397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02BC-9DAF-4289-A7E6-3AA42081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85"/>
  <sheetViews>
    <sheetView tabSelected="1" workbookViewId="0">
      <selection activeCell="I12" sqref="I12:L12"/>
    </sheetView>
  </sheetViews>
  <sheetFormatPr defaultRowHeight="15" x14ac:dyDescent="0.25"/>
  <sheetData>
    <row r="1" spans="1:32" ht="15.75" thickBot="1" x14ac:dyDescent="0.3">
      <c r="A1" t="s">
        <v>1</v>
      </c>
      <c r="B1" t="s">
        <v>89</v>
      </c>
      <c r="D1" s="26" t="s">
        <v>169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32" x14ac:dyDescent="0.25">
      <c r="A2" t="s">
        <v>5</v>
      </c>
      <c r="B2">
        <v>9.0618403636577298</v>
      </c>
      <c r="E2" s="29" t="s">
        <v>153</v>
      </c>
      <c r="F2" s="29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167</v>
      </c>
      <c r="R2" t="s">
        <v>166</v>
      </c>
    </row>
    <row r="3" spans="1:32" x14ac:dyDescent="0.25">
      <c r="A3" t="s">
        <v>6</v>
      </c>
      <c r="B3">
        <v>9.0501716198233595</v>
      </c>
      <c r="D3">
        <v>2016</v>
      </c>
      <c r="E3">
        <v>9.0618403636577298</v>
      </c>
      <c r="F3">
        <v>9.0501716198233595</v>
      </c>
      <c r="G3">
        <v>9.0466442793053901</v>
      </c>
      <c r="H3">
        <v>9.1532407799356097</v>
      </c>
      <c r="I3">
        <v>9.0401449949800607</v>
      </c>
      <c r="J3">
        <v>9.1532407799356097</v>
      </c>
      <c r="K3">
        <v>9.2714354713359892</v>
      </c>
      <c r="L3">
        <v>9.1865598433107696</v>
      </c>
      <c r="M3">
        <v>9.2662480039144697</v>
      </c>
      <c r="N3">
        <v>9.2567467447903304</v>
      </c>
      <c r="O3">
        <v>9.3281234076325603</v>
      </c>
      <c r="P3">
        <v>9.2123383746388505</v>
      </c>
      <c r="Q3">
        <f>AVERAGE(E3:P3)</f>
        <v>9.1688945552717271</v>
      </c>
      <c r="R3">
        <f>_xlfn.STDEV.S(E3:P3)</f>
        <v>0.10127863988086322</v>
      </c>
      <c r="U3">
        <f>(E3-E$9-$Q3+$Q$9)^2</f>
        <v>2.388962792130936E-3</v>
      </c>
      <c r="V3">
        <f t="shared" ref="V3:AW8" si="0">(F3-F$9-$Q3+$Q$9)^2</f>
        <v>7.2136545794107406E-3</v>
      </c>
      <c r="W3">
        <f t="shared" si="0"/>
        <v>9.498611096774044E-4</v>
      </c>
      <c r="X3">
        <f t="shared" si="0"/>
        <v>2.3082436925530988E-3</v>
      </c>
      <c r="Y3">
        <f t="shared" si="0"/>
        <v>3.4822556513135752E-3</v>
      </c>
      <c r="Z3">
        <f t="shared" si="0"/>
        <v>2.1788162423992373E-4</v>
      </c>
      <c r="AA3">
        <f t="shared" si="0"/>
        <v>3.9719474847593672E-3</v>
      </c>
      <c r="AB3">
        <f t="shared" si="0"/>
        <v>4.8623276120832301E-3</v>
      </c>
      <c r="AC3">
        <f t="shared" si="0"/>
        <v>2.5687246211395362E-3</v>
      </c>
      <c r="AD3">
        <f t="shared" si="0"/>
        <v>2.257577948620146E-4</v>
      </c>
      <c r="AE3">
        <f t="shared" si="0"/>
        <v>1.3326546001571566E-2</v>
      </c>
      <c r="AF3">
        <f t="shared" si="0"/>
        <v>1.8511698590676666E-4</v>
      </c>
    </row>
    <row r="4" spans="1:32" x14ac:dyDescent="0.25">
      <c r="A4" t="s">
        <v>7</v>
      </c>
      <c r="B4">
        <v>9.0466442793053901</v>
      </c>
      <c r="D4">
        <v>2017</v>
      </c>
      <c r="E4">
        <v>9.2058302164982901</v>
      </c>
      <c r="F4">
        <v>9.3038307150635209</v>
      </c>
      <c r="G4">
        <v>9.2128372521747703</v>
      </c>
      <c r="H4">
        <v>9.1537700204877801</v>
      </c>
      <c r="I4">
        <v>9.1016409550528401</v>
      </c>
      <c r="J4">
        <v>9.1474005722023009</v>
      </c>
      <c r="K4">
        <v>9.2316125072517199</v>
      </c>
      <c r="L4">
        <v>9.3758548104537507</v>
      </c>
      <c r="M4">
        <v>9.2591305361456104</v>
      </c>
      <c r="N4">
        <v>9.4169479546502899</v>
      </c>
      <c r="O4">
        <v>9.3156008826336691</v>
      </c>
      <c r="P4">
        <v>9.4540705568987793</v>
      </c>
      <c r="Q4">
        <f t="shared" ref="Q4:Q9" si="1">AVERAGE(E4:P4)</f>
        <v>9.2648772482927768</v>
      </c>
      <c r="R4">
        <f t="shared" ref="R4:R8" si="2">_xlfn.STDEV.S(E4:P4)</f>
        <v>0.11096757941521181</v>
      </c>
      <c r="U4">
        <f t="shared" ref="U4:U8" si="3">(E4-E$9-$Q4+$Q$9)^2</f>
        <v>7.5665153780987335E-7</v>
      </c>
      <c r="V4">
        <f t="shared" si="0"/>
        <v>5.2915682298863148E-3</v>
      </c>
      <c r="W4">
        <f t="shared" si="0"/>
        <v>1.5516085764883396E-3</v>
      </c>
      <c r="X4">
        <f t="shared" si="0"/>
        <v>2.2476386614357106E-3</v>
      </c>
      <c r="Y4">
        <f t="shared" si="0"/>
        <v>8.7417587769121688E-3</v>
      </c>
      <c r="Z4">
        <f t="shared" si="0"/>
        <v>7.5798069836588936E-3</v>
      </c>
      <c r="AA4">
        <f t="shared" si="0"/>
        <v>5.297258638653015E-3</v>
      </c>
      <c r="AB4">
        <f t="shared" si="0"/>
        <v>5.5610514966450007E-4</v>
      </c>
      <c r="AC4">
        <f t="shared" si="0"/>
        <v>2.7476020460261616E-3</v>
      </c>
      <c r="AD4">
        <f t="shared" si="0"/>
        <v>6.2795727754029343E-3</v>
      </c>
      <c r="AE4">
        <f t="shared" si="0"/>
        <v>4.8100356680510746E-5</v>
      </c>
      <c r="AF4">
        <f t="shared" si="0"/>
        <v>1.7461962450622995E-2</v>
      </c>
    </row>
    <row r="5" spans="1:32" x14ac:dyDescent="0.25">
      <c r="A5" t="s">
        <v>8</v>
      </c>
      <c r="B5">
        <v>9.1532407799356097</v>
      </c>
      <c r="D5">
        <v>2018</v>
      </c>
      <c r="E5">
        <v>9.5178250717241397</v>
      </c>
      <c r="F5">
        <v>9.5316989707873407</v>
      </c>
      <c r="G5">
        <v>9.4955193142098402</v>
      </c>
      <c r="H5">
        <v>9.5214948006130999</v>
      </c>
      <c r="I5">
        <v>9.6303656314156694</v>
      </c>
      <c r="J5">
        <v>9.6091164919335501</v>
      </c>
      <c r="K5">
        <v>9.5489531730964998</v>
      </c>
      <c r="L5">
        <v>9.4572004499077007</v>
      </c>
      <c r="M5">
        <v>9.44145209293956</v>
      </c>
      <c r="N5">
        <v>9.3501023143513393</v>
      </c>
      <c r="O5">
        <v>9.3236690572831797</v>
      </c>
      <c r="P5">
        <v>9.2770640040190901</v>
      </c>
      <c r="Q5">
        <f t="shared" si="1"/>
        <v>9.4753717810234175</v>
      </c>
      <c r="R5">
        <f t="shared" si="2"/>
        <v>0.11051372824963984</v>
      </c>
      <c r="U5">
        <f t="shared" si="3"/>
        <v>1.0126490546754432E-2</v>
      </c>
      <c r="V5">
        <f t="shared" si="0"/>
        <v>8.1210537192004835E-3</v>
      </c>
      <c r="W5">
        <f t="shared" si="0"/>
        <v>1.2449648369899358E-2</v>
      </c>
      <c r="X5">
        <f t="shared" si="0"/>
        <v>1.2060647586692314E-2</v>
      </c>
      <c r="Y5">
        <f t="shared" si="0"/>
        <v>5.0504818150324447E-2</v>
      </c>
      <c r="Z5">
        <f t="shared" si="0"/>
        <v>2.6948275793917405E-2</v>
      </c>
      <c r="AA5">
        <f t="shared" si="0"/>
        <v>1.1603468581069067E-3</v>
      </c>
      <c r="AB5">
        <f t="shared" si="0"/>
        <v>1.1144393910170938E-2</v>
      </c>
      <c r="AC5">
        <f t="shared" si="0"/>
        <v>6.4948367113941124E-3</v>
      </c>
      <c r="AD5">
        <f t="shared" si="0"/>
        <v>3.924219066390857E-2</v>
      </c>
      <c r="AE5">
        <f t="shared" si="0"/>
        <v>3.8216698243598371E-2</v>
      </c>
      <c r="AF5">
        <f t="shared" si="0"/>
        <v>6.520738472183106E-2</v>
      </c>
    </row>
    <row r="6" spans="1:32" x14ac:dyDescent="0.25">
      <c r="A6" t="s">
        <v>9</v>
      </c>
      <c r="B6">
        <v>9.0401449949800607</v>
      </c>
      <c r="D6">
        <v>2019</v>
      </c>
      <c r="E6">
        <v>9.4318826419234103</v>
      </c>
      <c r="F6">
        <v>9.4765434127508303</v>
      </c>
      <c r="G6">
        <v>9.4714731091944202</v>
      </c>
      <c r="H6">
        <v>9.4092731945753307</v>
      </c>
      <c r="I6">
        <v>9.3940775929112998</v>
      </c>
      <c r="J6">
        <v>9.4485695607084299</v>
      </c>
      <c r="K6">
        <v>9.5812140353147193</v>
      </c>
      <c r="L6">
        <v>9.7925559918288396</v>
      </c>
      <c r="M6">
        <v>9.7439054827116607</v>
      </c>
      <c r="N6">
        <v>9.7198651500091202</v>
      </c>
      <c r="O6">
        <v>9.5229589297179906</v>
      </c>
      <c r="P6">
        <v>9.5485967303908907</v>
      </c>
      <c r="Q6">
        <f t="shared" si="1"/>
        <v>9.5450763193364114</v>
      </c>
      <c r="R6">
        <f t="shared" si="2"/>
        <v>0.13705391292857241</v>
      </c>
      <c r="U6">
        <f t="shared" si="3"/>
        <v>3.0268155817103235E-3</v>
      </c>
      <c r="V6">
        <f t="shared" si="0"/>
        <v>1.2070904429888768E-3</v>
      </c>
      <c r="W6">
        <f t="shared" si="0"/>
        <v>3.1781080656604645E-4</v>
      </c>
      <c r="X6">
        <f t="shared" si="0"/>
        <v>5.1991547664086693E-3</v>
      </c>
      <c r="Y6">
        <f t="shared" si="0"/>
        <v>6.6031561177749311E-3</v>
      </c>
      <c r="Z6">
        <f t="shared" si="0"/>
        <v>4.3681748672383773E-3</v>
      </c>
      <c r="AA6">
        <f t="shared" si="0"/>
        <v>1.1423127067793943E-5</v>
      </c>
      <c r="AB6">
        <f t="shared" si="0"/>
        <v>2.5626884539698729E-2</v>
      </c>
      <c r="AC6">
        <f t="shared" si="0"/>
        <v>2.3152148774493012E-2</v>
      </c>
      <c r="AD6">
        <f t="shared" si="0"/>
        <v>1.0396224922142986E-2</v>
      </c>
      <c r="AE6">
        <f t="shared" si="0"/>
        <v>4.3435457244142732E-3</v>
      </c>
      <c r="AF6">
        <f t="shared" si="0"/>
        <v>2.8653729647163781E-3</v>
      </c>
    </row>
    <row r="7" spans="1:32" x14ac:dyDescent="0.25">
      <c r="A7" t="s">
        <v>10</v>
      </c>
      <c r="B7">
        <v>9.1532407799356097</v>
      </c>
      <c r="D7">
        <v>2020</v>
      </c>
      <c r="E7">
        <v>9.4610990903233603</v>
      </c>
      <c r="F7">
        <v>9.4136892959622092</v>
      </c>
      <c r="G7">
        <v>9.3487100412409507</v>
      </c>
      <c r="H7">
        <v>9.4085352779264202</v>
      </c>
      <c r="I7">
        <v>9.4193038597165497</v>
      </c>
      <c r="J7">
        <v>9.45759099863362</v>
      </c>
      <c r="K7">
        <v>9.5314088634455896</v>
      </c>
      <c r="L7">
        <v>9.6399776320553308</v>
      </c>
      <c r="M7">
        <v>9.5830756554614194</v>
      </c>
      <c r="N7">
        <v>9.6261517721384902</v>
      </c>
      <c r="O7">
        <v>9.6824043771888295</v>
      </c>
      <c r="P7">
        <v>9.7179408003864705</v>
      </c>
      <c r="Q7">
        <f t="shared" si="1"/>
        <v>9.5241573053732704</v>
      </c>
      <c r="R7">
        <f t="shared" si="2"/>
        <v>0.1227304469310246</v>
      </c>
      <c r="U7">
        <f t="shared" si="3"/>
        <v>2.3824555868102024E-5</v>
      </c>
      <c r="V7">
        <f t="shared" si="0"/>
        <v>5.8795632205216157E-3</v>
      </c>
      <c r="W7">
        <f t="shared" si="0"/>
        <v>7.0588235223944581E-3</v>
      </c>
      <c r="X7">
        <f t="shared" si="0"/>
        <v>2.6961087666768492E-3</v>
      </c>
      <c r="Y7">
        <f t="shared" si="0"/>
        <v>1.2330299023858887E-3</v>
      </c>
      <c r="Z7">
        <f t="shared" si="0"/>
        <v>1.3069466851917165E-3</v>
      </c>
      <c r="AA7">
        <f t="shared" si="0"/>
        <v>1.0410927940450035E-3</v>
      </c>
      <c r="AB7">
        <f t="shared" si="0"/>
        <v>8.0796051900358125E-4</v>
      </c>
      <c r="AC7">
        <f t="shared" si="0"/>
        <v>1.5000097228444188E-4</v>
      </c>
      <c r="AD7">
        <f t="shared" si="0"/>
        <v>8.5074398042013055E-4</v>
      </c>
      <c r="AE7">
        <f t="shared" si="0"/>
        <v>1.3100835106194492E-2</v>
      </c>
      <c r="AF7">
        <f t="shared" si="0"/>
        <v>1.8696160866663415E-2</v>
      </c>
    </row>
    <row r="8" spans="1:32" x14ac:dyDescent="0.25">
      <c r="A8" t="s">
        <v>11</v>
      </c>
      <c r="B8">
        <v>9.2714354713359892</v>
      </c>
      <c r="D8">
        <v>2021</v>
      </c>
      <c r="E8">
        <v>9.7808113146686093</v>
      </c>
      <c r="F8">
        <v>9.8296795353913993</v>
      </c>
      <c r="G8">
        <v>9.6845849954791703</v>
      </c>
      <c r="H8">
        <v>9.7798499120779496</v>
      </c>
      <c r="I8">
        <v>9.8043851914929103</v>
      </c>
      <c r="J8">
        <v>9.8099458081277593</v>
      </c>
      <c r="K8">
        <v>9.8808328619713208</v>
      </c>
      <c r="L8">
        <v>9.8805771009530208</v>
      </c>
      <c r="M8">
        <v>9.7945651453119407</v>
      </c>
      <c r="N8">
        <v>9.8754995159959496</v>
      </c>
      <c r="O8">
        <v>9.8983242455792393</v>
      </c>
      <c r="P8">
        <v>9.9406388181669207</v>
      </c>
      <c r="Q8">
        <f t="shared" si="1"/>
        <v>9.8299745371013483</v>
      </c>
      <c r="R8">
        <f t="shared" si="2"/>
        <v>6.9095108408465361E-2</v>
      </c>
      <c r="U8">
        <f t="shared" si="3"/>
        <v>8.1251333683932507E-5</v>
      </c>
      <c r="V8">
        <f t="shared" si="0"/>
        <v>1.121894775807561E-3</v>
      </c>
      <c r="W8">
        <f t="shared" si="0"/>
        <v>2.9115825831386175E-3</v>
      </c>
      <c r="X8">
        <f t="shared" si="0"/>
        <v>1.8423542592863016E-4</v>
      </c>
      <c r="Y8">
        <f t="shared" si="0"/>
        <v>1.9491849311652426E-3</v>
      </c>
      <c r="Z8">
        <f t="shared" si="0"/>
        <v>1.0786609145748113E-4</v>
      </c>
      <c r="AA8">
        <f t="shared" si="0"/>
        <v>1.2861368114266636E-4</v>
      </c>
      <c r="AB8">
        <f t="shared" si="0"/>
        <v>1.3537334217878132E-3</v>
      </c>
      <c r="AC8">
        <f t="shared" si="0"/>
        <v>6.7371680097583564E-3</v>
      </c>
      <c r="AD8">
        <f t="shared" si="0"/>
        <v>7.4539767662636948E-4</v>
      </c>
      <c r="AE8">
        <f t="shared" si="0"/>
        <v>6.0326807829523587E-4</v>
      </c>
      <c r="AF8">
        <f t="shared" si="0"/>
        <v>2.874535131976073E-3</v>
      </c>
    </row>
    <row r="9" spans="1:32" x14ac:dyDescent="0.25">
      <c r="A9" t="s">
        <v>12</v>
      </c>
      <c r="B9">
        <v>9.1865598433107696</v>
      </c>
      <c r="D9" t="s">
        <v>165</v>
      </c>
      <c r="E9">
        <f>AVERAGE(E3:E8)</f>
        <v>9.409881449799256</v>
      </c>
      <c r="F9">
        <f t="shared" ref="F9:P9" si="4">AVERAGE(F3:F8)</f>
        <v>9.4342689249631082</v>
      </c>
      <c r="G9">
        <f t="shared" si="4"/>
        <v>9.3766281652674248</v>
      </c>
      <c r="H9">
        <f t="shared" si="4"/>
        <v>9.4043606642693636</v>
      </c>
      <c r="I9">
        <f t="shared" si="4"/>
        <v>9.3983197042615547</v>
      </c>
      <c r="J9">
        <f t="shared" si="4"/>
        <v>9.4376440352568771</v>
      </c>
      <c r="K9">
        <f t="shared" si="4"/>
        <v>9.5075761520693067</v>
      </c>
      <c r="L9">
        <f t="shared" si="4"/>
        <v>9.555454304751569</v>
      </c>
      <c r="M9">
        <f t="shared" si="4"/>
        <v>9.5147294860807765</v>
      </c>
      <c r="N9">
        <f t="shared" si="4"/>
        <v>9.5408855753225854</v>
      </c>
      <c r="O9">
        <f t="shared" si="4"/>
        <v>9.5118468166725787</v>
      </c>
      <c r="P9">
        <f t="shared" si="4"/>
        <v>9.5251082140835006</v>
      </c>
      <c r="Q9">
        <f t="shared" si="1"/>
        <v>9.4680586243998253</v>
      </c>
    </row>
    <row r="10" spans="1:32" x14ac:dyDescent="0.25">
      <c r="A10" t="s">
        <v>13</v>
      </c>
      <c r="B10">
        <v>9.2662480039144697</v>
      </c>
      <c r="D10" t="s">
        <v>166</v>
      </c>
      <c r="E10">
        <f>_xlfn.STDEV.S(E3:E8)</f>
        <v>0.25104485367209489</v>
      </c>
      <c r="F10">
        <f t="shared" ref="F10:P10" si="5">_xlfn.STDEV.S(F3:F8)</f>
        <v>0.25791381682009235</v>
      </c>
      <c r="G10">
        <f t="shared" si="5"/>
        <v>0.22559447148142464</v>
      </c>
      <c r="H10">
        <f t="shared" si="5"/>
        <v>0.23690124884799993</v>
      </c>
      <c r="I10">
        <f t="shared" si="5"/>
        <v>0.29512716754614388</v>
      </c>
      <c r="J10">
        <f t="shared" si="5"/>
        <v>0.25832349541577837</v>
      </c>
      <c r="K10">
        <f t="shared" si="5"/>
        <v>0.23619547823553827</v>
      </c>
      <c r="L10">
        <f t="shared" si="5"/>
        <v>0.26346125237258211</v>
      </c>
      <c r="M10">
        <f t="shared" si="5"/>
        <v>0.23149266900323362</v>
      </c>
      <c r="N10">
        <f t="shared" si="5"/>
        <v>0.23822853031001517</v>
      </c>
      <c r="O10">
        <f t="shared" si="5"/>
        <v>0.23927214227519086</v>
      </c>
      <c r="P10">
        <f t="shared" si="5"/>
        <v>0.27378789272703441</v>
      </c>
    </row>
    <row r="11" spans="1:32" x14ac:dyDescent="0.25">
      <c r="A11" t="s">
        <v>14</v>
      </c>
      <c r="B11">
        <v>9.2567467447903304</v>
      </c>
    </row>
    <row r="12" spans="1:32" ht="15.75" thickBot="1" x14ac:dyDescent="0.3">
      <c r="A12" t="s">
        <v>15</v>
      </c>
      <c r="B12">
        <v>9.3281234076325603</v>
      </c>
      <c r="D12" s="26" t="s">
        <v>168</v>
      </c>
      <c r="E12" s="26"/>
      <c r="F12" s="26"/>
      <c r="G12" s="26"/>
      <c r="I12" s="26" t="s">
        <v>180</v>
      </c>
      <c r="J12" s="26"/>
      <c r="K12" s="26"/>
      <c r="L12" s="26"/>
    </row>
    <row r="13" spans="1:32" x14ac:dyDescent="0.25">
      <c r="A13" t="s">
        <v>16</v>
      </c>
      <c r="B13">
        <v>9.2123383746388505</v>
      </c>
      <c r="E13" t="s">
        <v>173</v>
      </c>
      <c r="F13" t="s">
        <v>116</v>
      </c>
      <c r="G13" t="s">
        <v>174</v>
      </c>
      <c r="J13" t="s">
        <v>175</v>
      </c>
      <c r="K13" t="s">
        <v>119</v>
      </c>
      <c r="L13" t="s">
        <v>122</v>
      </c>
    </row>
    <row r="14" spans="1:32" x14ac:dyDescent="0.25">
      <c r="A14" t="s">
        <v>17</v>
      </c>
      <c r="B14">
        <v>9.2058302164982901</v>
      </c>
      <c r="D14" t="s">
        <v>170</v>
      </c>
      <c r="E14">
        <f>DEVSQ(E9:P9)*6</f>
        <v>0.26751291685710588</v>
      </c>
      <c r="F14">
        <v>11</v>
      </c>
      <c r="G14">
        <f>E14/F14</f>
        <v>2.4319356077918717E-2</v>
      </c>
      <c r="I14" t="s">
        <v>176</v>
      </c>
      <c r="J14">
        <f>G14/G16</f>
        <v>2.4772309689775325</v>
      </c>
      <c r="K14">
        <f>_xlfn.F.INV(0.95,F14,F$16)</f>
        <v>1.967546647292618</v>
      </c>
      <c r="L14" t="s">
        <v>178</v>
      </c>
    </row>
    <row r="15" spans="1:32" x14ac:dyDescent="0.25">
      <c r="A15" t="s">
        <v>18</v>
      </c>
      <c r="B15">
        <v>9.3038307150635209</v>
      </c>
      <c r="D15" t="s">
        <v>171</v>
      </c>
      <c r="E15">
        <f>DEVSQ(Q3:Q8)*12</f>
        <v>3.2507665118486204</v>
      </c>
      <c r="F15">
        <f>5</f>
        <v>5</v>
      </c>
      <c r="G15">
        <f t="shared" ref="G15:G16" si="6">E15/F15</f>
        <v>0.65015330236972413</v>
      </c>
      <c r="I15" t="s">
        <v>177</v>
      </c>
      <c r="J15">
        <f>G15/G16</f>
        <v>66.226255746781675</v>
      </c>
      <c r="K15">
        <f>_xlfn.F.INV(0.95,F15,F$16)</f>
        <v>2.3828233105926415</v>
      </c>
      <c r="L15" t="s">
        <v>179</v>
      </c>
    </row>
    <row r="16" spans="1:32" x14ac:dyDescent="0.25">
      <c r="A16" t="s">
        <v>19</v>
      </c>
      <c r="B16">
        <v>9.2128372521747703</v>
      </c>
      <c r="D16" t="s">
        <v>172</v>
      </c>
      <c r="E16">
        <f>SUM(U3:AF8)</f>
        <v>0.53994342919005411</v>
      </c>
      <c r="F16">
        <f>F14*F15</f>
        <v>55</v>
      </c>
      <c r="G16">
        <f t="shared" si="6"/>
        <v>9.8171532580009838E-3</v>
      </c>
    </row>
    <row r="17" spans="1:2" x14ac:dyDescent="0.25">
      <c r="A17" t="s">
        <v>20</v>
      </c>
      <c r="B17">
        <v>9.1537700204877801</v>
      </c>
    </row>
    <row r="18" spans="1:2" x14ac:dyDescent="0.25">
      <c r="A18" t="s">
        <v>21</v>
      </c>
      <c r="B18">
        <v>9.1016409550528401</v>
      </c>
    </row>
    <row r="19" spans="1:2" x14ac:dyDescent="0.25">
      <c r="A19" t="s">
        <v>22</v>
      </c>
      <c r="B19">
        <v>9.1474005722023009</v>
      </c>
    </row>
    <row r="20" spans="1:2" x14ac:dyDescent="0.25">
      <c r="A20" t="s">
        <v>23</v>
      </c>
      <c r="B20">
        <v>9.2316125072517199</v>
      </c>
    </row>
    <row r="21" spans="1:2" x14ac:dyDescent="0.25">
      <c r="A21" t="s">
        <v>24</v>
      </c>
      <c r="B21">
        <v>9.3758548104537507</v>
      </c>
    </row>
    <row r="22" spans="1:2" x14ac:dyDescent="0.25">
      <c r="A22" t="s">
        <v>25</v>
      </c>
      <c r="B22">
        <v>9.2591305361456104</v>
      </c>
    </row>
    <row r="23" spans="1:2" x14ac:dyDescent="0.25">
      <c r="A23" t="s">
        <v>26</v>
      </c>
      <c r="B23">
        <v>9.4169479546502899</v>
      </c>
    </row>
    <row r="24" spans="1:2" x14ac:dyDescent="0.25">
      <c r="A24" t="s">
        <v>27</v>
      </c>
      <c r="B24">
        <v>9.3156008826336691</v>
      </c>
    </row>
    <row r="25" spans="1:2" x14ac:dyDescent="0.25">
      <c r="A25" t="s">
        <v>28</v>
      </c>
      <c r="B25">
        <v>9.4540705568987793</v>
      </c>
    </row>
    <row r="26" spans="1:2" x14ac:dyDescent="0.25">
      <c r="A26" t="s">
        <v>29</v>
      </c>
      <c r="B26">
        <v>9.5178250717241397</v>
      </c>
    </row>
    <row r="27" spans="1:2" x14ac:dyDescent="0.25">
      <c r="A27" t="s">
        <v>30</v>
      </c>
      <c r="B27">
        <v>9.5316989707873407</v>
      </c>
    </row>
    <row r="28" spans="1:2" x14ac:dyDescent="0.25">
      <c r="A28" t="s">
        <v>31</v>
      </c>
      <c r="B28">
        <v>9.4955193142098402</v>
      </c>
    </row>
    <row r="29" spans="1:2" x14ac:dyDescent="0.25">
      <c r="A29" t="s">
        <v>32</v>
      </c>
      <c r="B29">
        <v>9.5214948006130999</v>
      </c>
    </row>
    <row r="30" spans="1:2" x14ac:dyDescent="0.25">
      <c r="A30" t="s">
        <v>33</v>
      </c>
      <c r="B30">
        <v>9.6303656314156694</v>
      </c>
    </row>
    <row r="31" spans="1:2" x14ac:dyDescent="0.25">
      <c r="A31" t="s">
        <v>34</v>
      </c>
      <c r="B31">
        <v>9.6091164919335501</v>
      </c>
    </row>
    <row r="32" spans="1:2" x14ac:dyDescent="0.25">
      <c r="A32" t="s">
        <v>35</v>
      </c>
      <c r="B32">
        <v>9.5489531730964998</v>
      </c>
    </row>
    <row r="33" spans="1:2" x14ac:dyDescent="0.25">
      <c r="A33" t="s">
        <v>36</v>
      </c>
      <c r="B33">
        <v>9.4572004499077007</v>
      </c>
    </row>
    <row r="34" spans="1:2" x14ac:dyDescent="0.25">
      <c r="A34" t="s">
        <v>37</v>
      </c>
      <c r="B34">
        <v>9.44145209293956</v>
      </c>
    </row>
    <row r="35" spans="1:2" x14ac:dyDescent="0.25">
      <c r="A35" t="s">
        <v>38</v>
      </c>
      <c r="B35">
        <v>9.3501023143513393</v>
      </c>
    </row>
    <row r="36" spans="1:2" x14ac:dyDescent="0.25">
      <c r="A36" t="s">
        <v>39</v>
      </c>
      <c r="B36">
        <v>9.3236690572831797</v>
      </c>
    </row>
    <row r="37" spans="1:2" x14ac:dyDescent="0.25">
      <c r="A37" t="s">
        <v>40</v>
      </c>
      <c r="B37">
        <v>9.2770640040190901</v>
      </c>
    </row>
    <row r="38" spans="1:2" x14ac:dyDescent="0.25">
      <c r="A38" t="s">
        <v>41</v>
      </c>
      <c r="B38">
        <v>9.4318826419234103</v>
      </c>
    </row>
    <row r="39" spans="1:2" x14ac:dyDescent="0.25">
      <c r="A39" t="s">
        <v>42</v>
      </c>
      <c r="B39">
        <v>9.4765434127508303</v>
      </c>
    </row>
    <row r="40" spans="1:2" x14ac:dyDescent="0.25">
      <c r="A40" t="s">
        <v>43</v>
      </c>
      <c r="B40">
        <v>9.4714731091944202</v>
      </c>
    </row>
    <row r="41" spans="1:2" x14ac:dyDescent="0.25">
      <c r="A41" t="s">
        <v>44</v>
      </c>
      <c r="B41">
        <v>9.4092731945753307</v>
      </c>
    </row>
    <row r="42" spans="1:2" x14ac:dyDescent="0.25">
      <c r="A42" t="s">
        <v>45</v>
      </c>
      <c r="B42">
        <v>9.3940775929112998</v>
      </c>
    </row>
    <row r="43" spans="1:2" x14ac:dyDescent="0.25">
      <c r="A43" t="s">
        <v>46</v>
      </c>
      <c r="B43">
        <v>9.4485695607084299</v>
      </c>
    </row>
    <row r="44" spans="1:2" x14ac:dyDescent="0.25">
      <c r="A44" t="s">
        <v>47</v>
      </c>
      <c r="B44">
        <v>9.5812140353147193</v>
      </c>
    </row>
    <row r="45" spans="1:2" x14ac:dyDescent="0.25">
      <c r="A45" t="s">
        <v>48</v>
      </c>
      <c r="B45">
        <v>9.7925559918288396</v>
      </c>
    </row>
    <row r="46" spans="1:2" x14ac:dyDescent="0.25">
      <c r="A46" t="s">
        <v>49</v>
      </c>
      <c r="B46">
        <v>9.7439054827116607</v>
      </c>
    </row>
    <row r="47" spans="1:2" x14ac:dyDescent="0.25">
      <c r="A47" t="s">
        <v>50</v>
      </c>
      <c r="B47">
        <v>9.7198651500091202</v>
      </c>
    </row>
    <row r="48" spans="1:2" x14ac:dyDescent="0.25">
      <c r="A48" t="s">
        <v>51</v>
      </c>
      <c r="B48">
        <v>9.5229589297179906</v>
      </c>
    </row>
    <row r="49" spans="1:2" x14ac:dyDescent="0.25">
      <c r="A49" t="s">
        <v>52</v>
      </c>
      <c r="B49">
        <v>9.5485967303908907</v>
      </c>
    </row>
    <row r="50" spans="1:2" x14ac:dyDescent="0.25">
      <c r="A50" t="s">
        <v>53</v>
      </c>
      <c r="B50">
        <v>9.4610990903233603</v>
      </c>
    </row>
    <row r="51" spans="1:2" x14ac:dyDescent="0.25">
      <c r="A51" t="s">
        <v>54</v>
      </c>
      <c r="B51">
        <v>9.4136892959622092</v>
      </c>
    </row>
    <row r="52" spans="1:2" x14ac:dyDescent="0.25">
      <c r="A52" t="s">
        <v>55</v>
      </c>
      <c r="B52">
        <v>9.3487100412409507</v>
      </c>
    </row>
    <row r="53" spans="1:2" x14ac:dyDescent="0.25">
      <c r="A53" t="s">
        <v>56</v>
      </c>
      <c r="B53">
        <v>9.4085352779264202</v>
      </c>
    </row>
    <row r="54" spans="1:2" x14ac:dyDescent="0.25">
      <c r="A54" t="s">
        <v>57</v>
      </c>
      <c r="B54">
        <v>9.4193038597165497</v>
      </c>
    </row>
    <row r="55" spans="1:2" x14ac:dyDescent="0.25">
      <c r="A55" t="s">
        <v>58</v>
      </c>
      <c r="B55">
        <v>9.45759099863362</v>
      </c>
    </row>
    <row r="56" spans="1:2" x14ac:dyDescent="0.25">
      <c r="A56" t="s">
        <v>59</v>
      </c>
      <c r="B56">
        <v>9.5314088634455896</v>
      </c>
    </row>
    <row r="57" spans="1:2" x14ac:dyDescent="0.25">
      <c r="A57" t="s">
        <v>60</v>
      </c>
      <c r="B57">
        <v>9.6399776320553308</v>
      </c>
    </row>
    <row r="58" spans="1:2" x14ac:dyDescent="0.25">
      <c r="A58" t="s">
        <v>61</v>
      </c>
      <c r="B58">
        <v>9.5830756554614194</v>
      </c>
    </row>
    <row r="59" spans="1:2" x14ac:dyDescent="0.25">
      <c r="A59" t="s">
        <v>62</v>
      </c>
      <c r="B59">
        <v>9.6261517721384902</v>
      </c>
    </row>
    <row r="60" spans="1:2" x14ac:dyDescent="0.25">
      <c r="A60" t="s">
        <v>63</v>
      </c>
      <c r="B60">
        <v>9.6824043771888295</v>
      </c>
    </row>
    <row r="61" spans="1:2" x14ac:dyDescent="0.25">
      <c r="A61" t="s">
        <v>64</v>
      </c>
      <c r="B61">
        <v>9.7179408003864705</v>
      </c>
    </row>
    <row r="62" spans="1:2" x14ac:dyDescent="0.25">
      <c r="A62" t="s">
        <v>65</v>
      </c>
      <c r="B62">
        <v>9.7808113146686093</v>
      </c>
    </row>
    <row r="63" spans="1:2" x14ac:dyDescent="0.25">
      <c r="A63" t="s">
        <v>66</v>
      </c>
      <c r="B63">
        <v>9.8296795353913993</v>
      </c>
    </row>
    <row r="64" spans="1:2" x14ac:dyDescent="0.25">
      <c r="A64" t="s">
        <v>67</v>
      </c>
      <c r="B64">
        <v>9.6845849954791703</v>
      </c>
    </row>
    <row r="65" spans="1:4" x14ac:dyDescent="0.25">
      <c r="A65" t="s">
        <v>68</v>
      </c>
      <c r="B65">
        <v>9.7798499120779496</v>
      </c>
    </row>
    <row r="66" spans="1:4" x14ac:dyDescent="0.25">
      <c r="A66" t="s">
        <v>69</v>
      </c>
      <c r="B66">
        <v>9.8043851914929103</v>
      </c>
    </row>
    <row r="67" spans="1:4" x14ac:dyDescent="0.25">
      <c r="A67" t="s">
        <v>70</v>
      </c>
      <c r="B67">
        <v>9.8099458081277593</v>
      </c>
    </row>
    <row r="68" spans="1:4" x14ac:dyDescent="0.25">
      <c r="A68" t="s">
        <v>71</v>
      </c>
      <c r="B68">
        <v>9.8808328619713208</v>
      </c>
    </row>
    <row r="69" spans="1:4" x14ac:dyDescent="0.25">
      <c r="A69" t="s">
        <v>72</v>
      </c>
      <c r="B69">
        <v>9.8805771009530208</v>
      </c>
    </row>
    <row r="70" spans="1:4" x14ac:dyDescent="0.25">
      <c r="A70" t="s">
        <v>73</v>
      </c>
      <c r="B70">
        <v>9.7945651453119407</v>
      </c>
    </row>
    <row r="71" spans="1:4" x14ac:dyDescent="0.25">
      <c r="A71" t="s">
        <v>74</v>
      </c>
      <c r="B71">
        <v>9.8754995159959496</v>
      </c>
    </row>
    <row r="72" spans="1:4" x14ac:dyDescent="0.25">
      <c r="A72" t="s">
        <v>75</v>
      </c>
      <c r="B72">
        <v>9.8983242455792393</v>
      </c>
    </row>
    <row r="73" spans="1:4" x14ac:dyDescent="0.25">
      <c r="A73" t="s">
        <v>76</v>
      </c>
      <c r="B73">
        <v>9.9406388181669207</v>
      </c>
    </row>
    <row r="74" spans="1:4" x14ac:dyDescent="0.25">
      <c r="C74" t="s">
        <v>77</v>
      </c>
      <c r="D74">
        <v>10.013596775216101</v>
      </c>
    </row>
    <row r="75" spans="1:4" x14ac:dyDescent="0.25">
      <c r="C75" t="s">
        <v>78</v>
      </c>
      <c r="D75">
        <v>10.097490614103901</v>
      </c>
    </row>
    <row r="76" spans="1:4" x14ac:dyDescent="0.25">
      <c r="C76" t="s">
        <v>79</v>
      </c>
      <c r="D76">
        <v>10.3768293538804</v>
      </c>
    </row>
    <row r="77" spans="1:4" x14ac:dyDescent="0.25">
      <c r="C77" t="s">
        <v>80</v>
      </c>
      <c r="D77">
        <v>10.366309203003601</v>
      </c>
    </row>
    <row r="78" spans="1:4" x14ac:dyDescent="0.25">
      <c r="C78" t="s">
        <v>81</v>
      </c>
      <c r="D78">
        <v>10.253862694326299</v>
      </c>
    </row>
    <row r="79" spans="1:4" x14ac:dyDescent="0.25">
      <c r="C79" t="s">
        <v>82</v>
      </c>
      <c r="D79">
        <v>10.030032093860999</v>
      </c>
    </row>
    <row r="80" spans="1:4" x14ac:dyDescent="0.25">
      <c r="C80" t="s">
        <v>83</v>
      </c>
      <c r="D80">
        <v>10.0698067518525</v>
      </c>
    </row>
    <row r="81" spans="3:4" x14ac:dyDescent="0.25">
      <c r="C81" t="s">
        <v>84</v>
      </c>
      <c r="D81">
        <v>9.9716600876391706</v>
      </c>
    </row>
    <row r="82" spans="3:4" x14ac:dyDescent="0.25">
      <c r="C82" t="s">
        <v>85</v>
      </c>
      <c r="D82">
        <v>9.9573600180006103</v>
      </c>
    </row>
    <row r="83" spans="3:4" x14ac:dyDescent="0.25">
      <c r="C83" t="s">
        <v>86</v>
      </c>
      <c r="D83">
        <v>9.9900780076172193</v>
      </c>
    </row>
    <row r="84" spans="3:4" x14ac:dyDescent="0.25">
      <c r="C84" t="s">
        <v>87</v>
      </c>
      <c r="D84">
        <v>10.2031105475555</v>
      </c>
    </row>
    <row r="85" spans="3:4" x14ac:dyDescent="0.25">
      <c r="C85" t="s">
        <v>88</v>
      </c>
      <c r="D85">
        <v>10.310551382007899</v>
      </c>
    </row>
  </sheetData>
  <mergeCells count="3">
    <mergeCell ref="D1:R1"/>
    <mergeCell ref="D12:G12"/>
    <mergeCell ref="I12:L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D581-6930-4EDF-B0B6-2AAD153F390A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F68C-E009-482A-87E1-33AA6320C997}">
  <sheetPr codeName="Sheet3"/>
  <dimension ref="A1:O87"/>
  <sheetViews>
    <sheetView topLeftCell="A4" zoomScaleNormal="100" workbookViewId="0">
      <selection activeCell="S13" sqref="S13"/>
    </sheetView>
  </sheetViews>
  <sheetFormatPr defaultRowHeight="15" x14ac:dyDescent="0.25"/>
  <sheetData>
    <row r="1" spans="1:15" ht="15.75" thickBot="1" x14ac:dyDescent="0.3"/>
    <row r="2" spans="1:15" ht="16.5" thickTop="1" thickBot="1" x14ac:dyDescent="0.3">
      <c r="A2" s="1"/>
      <c r="B2" s="21" t="s">
        <v>0</v>
      </c>
      <c r="C2" s="21"/>
      <c r="D2" s="21"/>
      <c r="E2" s="21"/>
      <c r="F2" s="21" t="s">
        <v>90</v>
      </c>
      <c r="G2" s="21"/>
      <c r="H2" s="21"/>
      <c r="I2" s="21"/>
      <c r="K2" s="22" t="s">
        <v>91</v>
      </c>
      <c r="L2" s="22"/>
      <c r="M2" s="22"/>
      <c r="N2" s="22"/>
      <c r="O2" s="22"/>
    </row>
    <row r="3" spans="1:15" x14ac:dyDescent="0.25">
      <c r="A3" s="2" t="s">
        <v>1</v>
      </c>
      <c r="B3" s="3" t="s">
        <v>89</v>
      </c>
      <c r="C3" s="3" t="s">
        <v>2</v>
      </c>
      <c r="D3" s="3" t="s">
        <v>3</v>
      </c>
      <c r="E3" s="3" t="s">
        <v>4</v>
      </c>
      <c r="F3" s="9" t="s">
        <v>89</v>
      </c>
      <c r="G3" s="3" t="s">
        <v>2</v>
      </c>
      <c r="H3" s="3" t="s">
        <v>3</v>
      </c>
      <c r="I3" s="10" t="s">
        <v>4</v>
      </c>
      <c r="K3" s="3" t="s">
        <v>1</v>
      </c>
      <c r="L3" s="3" t="s">
        <v>89</v>
      </c>
      <c r="M3" s="3" t="s">
        <v>2</v>
      </c>
      <c r="N3" s="3" t="s">
        <v>3</v>
      </c>
      <c r="O3" s="3" t="s">
        <v>4</v>
      </c>
    </row>
    <row r="4" spans="1:15" x14ac:dyDescent="0.25">
      <c r="A4" s="4" t="s">
        <v>5</v>
      </c>
      <c r="B4">
        <v>9.0618403636577298</v>
      </c>
      <c r="C4">
        <v>9.0618403636577298</v>
      </c>
      <c r="D4">
        <v>9.0855321474312891</v>
      </c>
      <c r="E4">
        <v>9.1018277750616008</v>
      </c>
      <c r="F4" s="11">
        <v>8620</v>
      </c>
      <c r="G4">
        <f>EXP(C4)</f>
        <v>8619.9999999999236</v>
      </c>
      <c r="H4">
        <f t="shared" ref="H4:I4" si="0">EXP(D4)</f>
        <v>8826.6616005891447</v>
      </c>
      <c r="I4">
        <f t="shared" si="0"/>
        <v>8971.6759320225119</v>
      </c>
      <c r="K4" t="s">
        <v>53</v>
      </c>
      <c r="L4" s="18">
        <v>12850</v>
      </c>
      <c r="M4">
        <f t="shared" ref="M4:M15" si="1">($F52-G52)^2</f>
        <v>2166371.6189397597</v>
      </c>
      <c r="N4">
        <f t="shared" ref="N4:N15" si="2">($F52-H52)^2</f>
        <v>935335.52892313537</v>
      </c>
      <c r="O4">
        <f t="shared" ref="O4:O15" si="3">($F52-I52)^2</f>
        <v>6063509.3768706564</v>
      </c>
    </row>
    <row r="5" spans="1:15" x14ac:dyDescent="0.25">
      <c r="A5" s="4" t="s">
        <v>6</v>
      </c>
      <c r="B5">
        <v>9.0501716198233595</v>
      </c>
      <c r="C5">
        <v>9.0808397264938296</v>
      </c>
      <c r="D5">
        <v>9.0746842205812897</v>
      </c>
      <c r="E5">
        <v>9.1129651027603007</v>
      </c>
      <c r="F5" s="11">
        <v>8520</v>
      </c>
      <c r="G5">
        <f t="shared" ref="G5:G68" si="4">EXP(C5)</f>
        <v>8785.3402133785603</v>
      </c>
      <c r="H5">
        <f t="shared" ref="H5:H68" si="5">EXP(D5)</f>
        <v>8731.4280981519842</v>
      </c>
      <c r="I5">
        <f t="shared" ref="I5:I68" si="6">EXP(E5)</f>
        <v>9072.1549219867666</v>
      </c>
      <c r="K5" t="s">
        <v>54</v>
      </c>
      <c r="L5" s="18">
        <v>12255</v>
      </c>
      <c r="M5">
        <f t="shared" si="1"/>
        <v>5482938.3680003379</v>
      </c>
      <c r="N5">
        <f t="shared" si="2"/>
        <v>1511287.0778344681</v>
      </c>
      <c r="O5">
        <f t="shared" si="3"/>
        <v>10425873.093969719</v>
      </c>
    </row>
    <row r="6" spans="1:15" x14ac:dyDescent="0.25">
      <c r="A6" s="4" t="s">
        <v>7</v>
      </c>
      <c r="B6">
        <v>9.0466442793053901</v>
      </c>
      <c r="C6">
        <v>9.0725445510634799</v>
      </c>
      <c r="D6">
        <v>9.05783135420101</v>
      </c>
      <c r="E6">
        <v>9.1241024304590006</v>
      </c>
      <c r="F6" s="11">
        <v>8490</v>
      </c>
      <c r="G6">
        <f t="shared" si="4"/>
        <v>8712.7657004052071</v>
      </c>
      <c r="H6">
        <f t="shared" si="5"/>
        <v>8585.5115170022545</v>
      </c>
      <c r="I6">
        <f t="shared" si="6"/>
        <v>9173.7592342989028</v>
      </c>
      <c r="K6" t="s">
        <v>55</v>
      </c>
      <c r="L6" s="18">
        <v>11484</v>
      </c>
      <c r="M6">
        <f t="shared" si="1"/>
        <v>11509356.504404344</v>
      </c>
      <c r="N6">
        <f t="shared" si="2"/>
        <v>2807554.6005334137</v>
      </c>
      <c r="O6">
        <f t="shared" si="3"/>
        <v>17416644.48455501</v>
      </c>
    </row>
    <row r="7" spans="1:15" x14ac:dyDescent="0.25">
      <c r="A7" s="4" t="s">
        <v>8</v>
      </c>
      <c r="B7">
        <v>9.1532407799356097</v>
      </c>
      <c r="C7">
        <v>9.0684927367855597</v>
      </c>
      <c r="D7">
        <v>9.0480896269677498</v>
      </c>
      <c r="E7">
        <v>9.1352397581577005</v>
      </c>
      <c r="F7" s="11">
        <v>9445</v>
      </c>
      <c r="G7">
        <f t="shared" si="4"/>
        <v>8677.5346150471032</v>
      </c>
      <c r="H7">
        <f t="shared" si="5"/>
        <v>8502.2798738591446</v>
      </c>
      <c r="I7">
        <f t="shared" si="6"/>
        <v>9276.5014720950276</v>
      </c>
      <c r="K7" t="s">
        <v>56</v>
      </c>
      <c r="L7" s="18">
        <v>12192</v>
      </c>
      <c r="M7">
        <f t="shared" si="1"/>
        <v>8820253.9552425742</v>
      </c>
      <c r="N7">
        <f t="shared" si="2"/>
        <v>423318.91294854193</v>
      </c>
      <c r="O7">
        <f t="shared" si="3"/>
        <v>13254556.666922001</v>
      </c>
    </row>
    <row r="8" spans="1:15" x14ac:dyDescent="0.25">
      <c r="A8" s="4" t="s">
        <v>9</v>
      </c>
      <c r="B8">
        <v>9.0401449949800607</v>
      </c>
      <c r="C8">
        <v>9.1629176461550905</v>
      </c>
      <c r="D8">
        <v>9.1452332761176809</v>
      </c>
      <c r="E8">
        <v>9.1463770858564004</v>
      </c>
      <c r="F8" s="11">
        <v>8435</v>
      </c>
      <c r="G8">
        <f t="shared" si="4"/>
        <v>9536.8416544615538</v>
      </c>
      <c r="H8">
        <f t="shared" si="5"/>
        <v>9369.6711270660544</v>
      </c>
      <c r="I8">
        <f t="shared" si="6"/>
        <v>9380.394379661062</v>
      </c>
      <c r="K8" t="s">
        <v>57</v>
      </c>
      <c r="L8" s="18">
        <v>12324</v>
      </c>
      <c r="M8">
        <f t="shared" si="1"/>
        <v>9788835.4025707655</v>
      </c>
      <c r="N8">
        <f t="shared" si="2"/>
        <v>43813.587705629172</v>
      </c>
      <c r="O8">
        <f t="shared" si="3"/>
        <v>13586597.109833518</v>
      </c>
    </row>
    <row r="9" spans="1:15" x14ac:dyDescent="0.25">
      <c r="A9" s="4" t="s">
        <v>10</v>
      </c>
      <c r="B9">
        <v>9.1532407799356097</v>
      </c>
      <c r="C9">
        <v>9.07264965637704</v>
      </c>
      <c r="D9">
        <v>9.0679816767235604</v>
      </c>
      <c r="E9">
        <v>9.1575144135551092</v>
      </c>
      <c r="F9" s="11">
        <v>9445</v>
      </c>
      <c r="G9">
        <f t="shared" si="4"/>
        <v>8713.6815065033243</v>
      </c>
      <c r="H9">
        <f t="shared" si="5"/>
        <v>8673.1010066853178</v>
      </c>
      <c r="I9">
        <f t="shared" si="6"/>
        <v>9485.4508440136487</v>
      </c>
      <c r="K9" t="s">
        <v>58</v>
      </c>
      <c r="L9" s="18">
        <v>12805</v>
      </c>
      <c r="M9">
        <f t="shared" si="1"/>
        <v>8667783.1449293382</v>
      </c>
      <c r="N9">
        <f t="shared" si="2"/>
        <v>328954.98171341419</v>
      </c>
      <c r="O9">
        <f t="shared" si="3"/>
        <v>11453523.080796376</v>
      </c>
    </row>
    <row r="10" spans="1:15" x14ac:dyDescent="0.25">
      <c r="A10" s="4" t="s">
        <v>11</v>
      </c>
      <c r="B10">
        <v>9.2714354713359892</v>
      </c>
      <c r="C10">
        <v>9.1633749177024502</v>
      </c>
      <c r="D10">
        <v>9.1464409258403307</v>
      </c>
      <c r="E10">
        <v>9.1686517412538109</v>
      </c>
      <c r="F10" s="11">
        <v>10630</v>
      </c>
      <c r="G10">
        <f t="shared" si="4"/>
        <v>9541.2035780175738</v>
      </c>
      <c r="H10">
        <f t="shared" si="5"/>
        <v>9380.9932430030294</v>
      </c>
      <c r="I10">
        <f t="shared" si="6"/>
        <v>9591.6838964983472</v>
      </c>
      <c r="K10" t="s">
        <v>59</v>
      </c>
      <c r="L10" s="18">
        <v>13786</v>
      </c>
      <c r="M10">
        <f t="shared" si="1"/>
        <v>5131101.9191001048</v>
      </c>
      <c r="N10">
        <f t="shared" si="2"/>
        <v>3419313.4824995175</v>
      </c>
      <c r="O10">
        <f t="shared" si="3"/>
        <v>6680254.3654743293</v>
      </c>
    </row>
    <row r="11" spans="1:15" x14ac:dyDescent="0.25">
      <c r="A11" s="4" t="s">
        <v>12</v>
      </c>
      <c r="B11">
        <v>9.1865598433107696</v>
      </c>
      <c r="C11">
        <v>9.2785479031210194</v>
      </c>
      <c r="D11">
        <v>9.2810842689196598</v>
      </c>
      <c r="E11">
        <v>9.1797890689525108</v>
      </c>
      <c r="F11" s="11">
        <v>9765</v>
      </c>
      <c r="G11">
        <f t="shared" si="4"/>
        <v>10705.87465668107</v>
      </c>
      <c r="H11">
        <f t="shared" si="5"/>
        <v>10733.063136394205</v>
      </c>
      <c r="I11">
        <f t="shared" si="6"/>
        <v>9699.1067144064946</v>
      </c>
      <c r="K11" t="s">
        <v>60</v>
      </c>
      <c r="L11" s="18">
        <v>15367</v>
      </c>
      <c r="M11">
        <f t="shared" si="1"/>
        <v>984205.86841530597</v>
      </c>
      <c r="N11">
        <f t="shared" si="2"/>
        <v>13820817.202514937</v>
      </c>
      <c r="O11">
        <f t="shared" si="3"/>
        <v>1408880.7765472664</v>
      </c>
    </row>
    <row r="12" spans="1:15" x14ac:dyDescent="0.25">
      <c r="A12" s="4" t="s">
        <v>13</v>
      </c>
      <c r="B12">
        <v>9.2662480039144697</v>
      </c>
      <c r="C12">
        <v>9.2156781226961506</v>
      </c>
      <c r="D12">
        <v>9.2369930035236294</v>
      </c>
      <c r="E12">
        <v>9.1909263966512107</v>
      </c>
      <c r="F12" s="11">
        <v>10575</v>
      </c>
      <c r="G12">
        <f t="shared" si="4"/>
        <v>10053.520218920297</v>
      </c>
      <c r="H12">
        <f t="shared" si="5"/>
        <v>10270.109895760506</v>
      </c>
      <c r="I12">
        <f t="shared" si="6"/>
        <v>9807.7326226095138</v>
      </c>
      <c r="K12" t="s">
        <v>61</v>
      </c>
      <c r="L12" s="18">
        <v>14517</v>
      </c>
      <c r="M12">
        <f t="shared" si="1"/>
        <v>4647710.0981655521</v>
      </c>
      <c r="N12">
        <f t="shared" si="2"/>
        <v>9911220.1104259267</v>
      </c>
      <c r="O12">
        <f t="shared" si="3"/>
        <v>4938885.0600653924</v>
      </c>
    </row>
    <row r="13" spans="1:15" x14ac:dyDescent="0.25">
      <c r="A13" s="4" t="s">
        <v>14</v>
      </c>
      <c r="B13">
        <v>9.2567467447903304</v>
      </c>
      <c r="C13">
        <v>9.2796845533918599</v>
      </c>
      <c r="D13">
        <v>9.2883730007115908</v>
      </c>
      <c r="E13">
        <v>9.2020637243499106</v>
      </c>
      <c r="F13" s="11">
        <v>10475</v>
      </c>
      <c r="G13">
        <f t="shared" si="4"/>
        <v>10718.050410485204</v>
      </c>
      <c r="H13">
        <f t="shared" si="5"/>
        <v>10811.579349107629</v>
      </c>
      <c r="I13">
        <f t="shared" si="6"/>
        <v>9917.5750952117451</v>
      </c>
      <c r="K13" t="s">
        <v>62</v>
      </c>
      <c r="L13" s="18">
        <v>15156</v>
      </c>
      <c r="M13">
        <f t="shared" si="1"/>
        <v>3373308.4123375416</v>
      </c>
      <c r="N13">
        <f t="shared" si="2"/>
        <v>16491920.295162519</v>
      </c>
      <c r="O13">
        <f t="shared" si="3"/>
        <v>3135853.1493219845</v>
      </c>
    </row>
    <row r="14" spans="1:15" x14ac:dyDescent="0.25">
      <c r="A14" s="4" t="s">
        <v>15</v>
      </c>
      <c r="B14">
        <v>9.3281234076325603</v>
      </c>
      <c r="C14">
        <v>9.2782693239171206</v>
      </c>
      <c r="D14">
        <v>9.2889876121304393</v>
      </c>
      <c r="E14">
        <v>9.2132010520486105</v>
      </c>
      <c r="F14" s="11">
        <v>11250</v>
      </c>
      <c r="G14">
        <f t="shared" si="4"/>
        <v>10702.892638025647</v>
      </c>
      <c r="H14">
        <f t="shared" si="5"/>
        <v>10818.226311671686</v>
      </c>
      <c r="I14">
        <f t="shared" si="6"/>
        <v>10028.647757221828</v>
      </c>
      <c r="K14" t="s">
        <v>63</v>
      </c>
      <c r="L14" s="18">
        <v>16033</v>
      </c>
      <c r="M14">
        <f t="shared" si="1"/>
        <v>1652749.3505122901</v>
      </c>
      <c r="N14">
        <f t="shared" si="2"/>
        <v>27094578.014272489</v>
      </c>
      <c r="O14">
        <f t="shared" si="3"/>
        <v>1173771.6701307797</v>
      </c>
    </row>
    <row r="15" spans="1:15" x14ac:dyDescent="0.25">
      <c r="A15" s="4" t="s">
        <v>16</v>
      </c>
      <c r="B15">
        <v>9.2123383746388505</v>
      </c>
      <c r="C15">
        <v>9.3416386966247504</v>
      </c>
      <c r="D15">
        <v>9.3491316411805805</v>
      </c>
      <c r="E15">
        <v>9.2243383797473104</v>
      </c>
      <c r="F15" s="11">
        <v>10020</v>
      </c>
      <c r="G15">
        <f t="shared" si="4"/>
        <v>11403.079125319695</v>
      </c>
      <c r="H15">
        <f t="shared" si="5"/>
        <v>11488.842674470565</v>
      </c>
      <c r="I15">
        <f t="shared" si="6"/>
        <v>10140.964386242755</v>
      </c>
      <c r="K15" t="s">
        <v>64</v>
      </c>
      <c r="L15" s="18">
        <v>16613</v>
      </c>
      <c r="M15">
        <f t="shared" si="1"/>
        <v>1076989.2267401337</v>
      </c>
      <c r="N15">
        <f t="shared" si="2"/>
        <v>36554478.467623726</v>
      </c>
      <c r="O15">
        <f t="shared" si="3"/>
        <v>483169.55099384818</v>
      </c>
    </row>
    <row r="16" spans="1:15" x14ac:dyDescent="0.25">
      <c r="A16" s="4" t="s">
        <v>17</v>
      </c>
      <c r="B16">
        <v>9.2058302164982901</v>
      </c>
      <c r="C16">
        <v>9.2455610961442094</v>
      </c>
      <c r="D16">
        <v>9.2525493395601899</v>
      </c>
      <c r="E16">
        <v>9.2354757074460192</v>
      </c>
      <c r="F16" s="11">
        <v>9955</v>
      </c>
      <c r="G16">
        <f t="shared" si="4"/>
        <v>10358.483203273565</v>
      </c>
      <c r="H16">
        <f t="shared" si="5"/>
        <v>10431.124326622203</v>
      </c>
      <c r="I16">
        <f t="shared" si="6"/>
        <v>10254.538914180957</v>
      </c>
      <c r="K16" s="14" t="s">
        <v>92</v>
      </c>
      <c r="L16" s="15"/>
      <c r="M16" s="15">
        <f>AVERAGE(M4:M15)</f>
        <v>5275133.6557798367</v>
      </c>
      <c r="N16" s="15">
        <f t="shared" ref="N16:O16" si="7">AVERAGE(N4:N15)</f>
        <v>9445216.0218464769</v>
      </c>
      <c r="O16" s="15">
        <f t="shared" si="7"/>
        <v>7501793.1987900725</v>
      </c>
    </row>
    <row r="17" spans="1:15" x14ac:dyDescent="0.25">
      <c r="A17" s="4" t="s">
        <v>18</v>
      </c>
      <c r="B17">
        <v>9.3038307150635209</v>
      </c>
      <c r="C17">
        <v>9.2292000754226393</v>
      </c>
      <c r="D17">
        <v>9.2104187908511506</v>
      </c>
      <c r="E17">
        <v>9.2466130351447209</v>
      </c>
      <c r="F17" s="11">
        <v>10980</v>
      </c>
      <c r="G17">
        <f t="shared" si="4"/>
        <v>10190.38670974542</v>
      </c>
      <c r="H17">
        <f t="shared" si="5"/>
        <v>10000.784219498082</v>
      </c>
      <c r="I17">
        <f t="shared" si="6"/>
        <v>10369.38542897409</v>
      </c>
      <c r="K17" s="16" t="s">
        <v>93</v>
      </c>
      <c r="L17" s="17"/>
      <c r="M17" s="17">
        <f>SQRT(M16)</f>
        <v>2296.7659122731329</v>
      </c>
      <c r="N17" s="17">
        <f t="shared" ref="N17:O17" si="8">SQRT(N16)</f>
        <v>3073.3070171797799</v>
      </c>
      <c r="O17" s="17">
        <f t="shared" si="8"/>
        <v>2738.9401597680212</v>
      </c>
    </row>
    <row r="18" spans="1:15" x14ac:dyDescent="0.25">
      <c r="A18" s="4" t="s">
        <v>19</v>
      </c>
      <c r="B18">
        <v>9.2128372521747703</v>
      </c>
      <c r="C18">
        <v>9.3146205209625208</v>
      </c>
      <c r="D18">
        <v>9.2896897542171502</v>
      </c>
      <c r="E18">
        <v>9.2577503628434208</v>
      </c>
      <c r="F18" s="11">
        <v>10025</v>
      </c>
      <c r="G18">
        <f t="shared" si="4"/>
        <v>11099.113519049723</v>
      </c>
      <c r="H18">
        <f t="shared" si="5"/>
        <v>10825.824911004691</v>
      </c>
      <c r="I18">
        <f t="shared" si="6"/>
        <v>10485.518176338997</v>
      </c>
    </row>
    <row r="19" spans="1:15" x14ac:dyDescent="0.25">
      <c r="A19" s="4" t="s">
        <v>20</v>
      </c>
      <c r="B19">
        <v>9.1537700204877801</v>
      </c>
      <c r="C19">
        <v>9.2430330290356899</v>
      </c>
      <c r="D19">
        <v>9.2295483672954308</v>
      </c>
      <c r="E19">
        <v>9.2688876905421207</v>
      </c>
      <c r="F19" s="11">
        <v>9450</v>
      </c>
      <c r="G19">
        <f t="shared" si="4"/>
        <v>10332.329335888548</v>
      </c>
      <c r="H19">
        <f t="shared" si="5"/>
        <v>10193.936556772576</v>
      </c>
      <c r="I19">
        <f t="shared" si="6"/>
        <v>10602.95156153851</v>
      </c>
    </row>
    <row r="20" spans="1:15" x14ac:dyDescent="0.25">
      <c r="A20" s="4" t="s">
        <v>21</v>
      </c>
      <c r="B20">
        <v>9.1016409550528401</v>
      </c>
      <c r="C20">
        <v>9.1825885374216796</v>
      </c>
      <c r="D20">
        <v>9.1534403891486793</v>
      </c>
      <c r="E20">
        <v>9.2800250182408206</v>
      </c>
      <c r="F20" s="11">
        <v>8970</v>
      </c>
      <c r="G20">
        <f t="shared" si="4"/>
        <v>9726.2970993876515</v>
      </c>
      <c r="H20">
        <f t="shared" si="5"/>
        <v>9446.8854971924848</v>
      </c>
      <c r="I20">
        <f t="shared" si="6"/>
        <v>10721.700151168314</v>
      </c>
    </row>
    <row r="21" spans="1:15" x14ac:dyDescent="0.25">
      <c r="A21" s="4" t="s">
        <v>22</v>
      </c>
      <c r="B21">
        <v>9.1474005722023009</v>
      </c>
      <c r="C21">
        <v>9.12954475431847</v>
      </c>
      <c r="D21">
        <v>9.0831332917814098</v>
      </c>
      <c r="E21">
        <v>9.2911623459395294</v>
      </c>
      <c r="F21" s="11">
        <v>9390</v>
      </c>
      <c r="G21">
        <f t="shared" si="4"/>
        <v>9223.8219081362313</v>
      </c>
      <c r="H21">
        <f t="shared" si="5"/>
        <v>8805.5130897929084</v>
      </c>
      <c r="I21">
        <f t="shared" si="6"/>
        <v>10841.778674963924</v>
      </c>
    </row>
    <row r="22" spans="1:15" x14ac:dyDescent="0.25">
      <c r="A22" s="4" t="s">
        <v>23</v>
      </c>
      <c r="B22">
        <v>9.2316125072517199</v>
      </c>
      <c r="C22">
        <v>9.1644357504316396</v>
      </c>
      <c r="D22">
        <v>9.1104853104144699</v>
      </c>
      <c r="E22">
        <v>9.3022996736382293</v>
      </c>
      <c r="F22" s="11">
        <v>10215</v>
      </c>
      <c r="G22">
        <f t="shared" si="4"/>
        <v>9551.330569621352</v>
      </c>
      <c r="H22">
        <f t="shared" si="5"/>
        <v>9049.6857326272075</v>
      </c>
      <c r="I22">
        <f t="shared" si="6"/>
        <v>10963.202027627398</v>
      </c>
    </row>
    <row r="23" spans="1:15" x14ac:dyDescent="0.25">
      <c r="A23" s="4" t="s">
        <v>24</v>
      </c>
      <c r="B23">
        <v>9.3758548104537507</v>
      </c>
      <c r="C23">
        <v>9.2432222588957202</v>
      </c>
      <c r="D23">
        <v>9.2054812479397405</v>
      </c>
      <c r="E23">
        <v>9.3134370013369292</v>
      </c>
      <c r="F23" s="11">
        <v>11800</v>
      </c>
      <c r="G23">
        <f t="shared" si="4"/>
        <v>10334.284706123948</v>
      </c>
      <c r="H23">
        <f t="shared" si="5"/>
        <v>9951.5266240843157</v>
      </c>
      <c r="I23">
        <f t="shared" si="6"/>
        <v>11085.985270675474</v>
      </c>
    </row>
    <row r="24" spans="1:15" x14ac:dyDescent="0.25">
      <c r="A24" s="4" t="s">
        <v>25</v>
      </c>
      <c r="B24">
        <v>9.2591305361456104</v>
      </c>
      <c r="C24">
        <v>9.3802642610370892</v>
      </c>
      <c r="D24">
        <v>9.3735244928730896</v>
      </c>
      <c r="E24">
        <v>9.3245743290356309</v>
      </c>
      <c r="F24" s="11">
        <v>10500</v>
      </c>
      <c r="G24">
        <f t="shared" si="4"/>
        <v>11852.146400880938</v>
      </c>
      <c r="H24">
        <f t="shared" si="5"/>
        <v>11772.534266917582</v>
      </c>
      <c r="I24">
        <f t="shared" si="6"/>
        <v>11210.143634307446</v>
      </c>
    </row>
    <row r="25" spans="1:15" x14ac:dyDescent="0.25">
      <c r="A25" s="4" t="s">
        <v>26</v>
      </c>
      <c r="B25">
        <v>9.4169479546502899</v>
      </c>
      <c r="C25">
        <v>9.2914549115540801</v>
      </c>
      <c r="D25">
        <v>9.3115242459882595</v>
      </c>
      <c r="E25">
        <v>9.3357116567343308</v>
      </c>
      <c r="F25" s="11">
        <v>12295</v>
      </c>
      <c r="G25">
        <f t="shared" si="4"/>
        <v>10844.951070649106</v>
      </c>
      <c r="H25">
        <f t="shared" si="5"/>
        <v>11064.80075990572</v>
      </c>
      <c r="I25">
        <f t="shared" si="6"/>
        <v>11335.692519294371</v>
      </c>
    </row>
    <row r="26" spans="1:15" x14ac:dyDescent="0.25">
      <c r="A26" s="4" t="s">
        <v>27</v>
      </c>
      <c r="B26">
        <v>9.3156008826336691</v>
      </c>
      <c r="C26">
        <v>9.4221427690132007</v>
      </c>
      <c r="D26">
        <v>9.4308809868942802</v>
      </c>
      <c r="E26">
        <v>9.3468489844330307</v>
      </c>
      <c r="F26" s="11">
        <v>11110</v>
      </c>
      <c r="G26">
        <f t="shared" si="4"/>
        <v>12359.036427260291</v>
      </c>
      <c r="H26">
        <f t="shared" si="5"/>
        <v>12467.505603818387</v>
      </c>
      <c r="I26">
        <f t="shared" si="6"/>
        <v>11462.647498889504</v>
      </c>
    </row>
    <row r="27" spans="1:15" x14ac:dyDescent="0.25">
      <c r="A27" s="4" t="s">
        <v>28</v>
      </c>
      <c r="B27">
        <v>9.4540705568987793</v>
      </c>
      <c r="C27">
        <v>9.34632011932624</v>
      </c>
      <c r="D27">
        <v>9.3660662947562994</v>
      </c>
      <c r="E27">
        <v>9.3579863121317306</v>
      </c>
      <c r="F27" s="11">
        <v>12760</v>
      </c>
      <c r="G27">
        <f t="shared" si="4"/>
        <v>11456.586907354855</v>
      </c>
      <c r="H27">
        <f t="shared" si="5"/>
        <v>11685.058983497207</v>
      </c>
      <c r="I27">
        <f t="shared" si="6"/>
        <v>11591.024320759961</v>
      </c>
    </row>
    <row r="28" spans="1:15" x14ac:dyDescent="0.25">
      <c r="A28" s="4" t="s">
        <v>29</v>
      </c>
      <c r="B28">
        <v>9.5178250717241397</v>
      </c>
      <c r="C28">
        <v>9.4612171022258007</v>
      </c>
      <c r="D28">
        <v>9.4668717427692908</v>
      </c>
      <c r="E28">
        <v>9.3691236398304394</v>
      </c>
      <c r="F28" s="11">
        <v>13600</v>
      </c>
      <c r="G28">
        <f t="shared" si="4"/>
        <v>12851.516542429556</v>
      </c>
      <c r="H28">
        <f t="shared" si="5"/>
        <v>12924.393100099234</v>
      </c>
      <c r="I28">
        <f t="shared" si="6"/>
        <v>11720.838908940195</v>
      </c>
    </row>
    <row r="29" spans="1:15" x14ac:dyDescent="0.25">
      <c r="A29" s="4" t="s">
        <v>30</v>
      </c>
      <c r="B29">
        <v>9.5316989707873407</v>
      </c>
      <c r="C29">
        <v>9.5305974163954996</v>
      </c>
      <c r="D29">
        <v>9.5522894033635097</v>
      </c>
      <c r="E29">
        <v>9.3802609675291393</v>
      </c>
      <c r="F29" s="11">
        <v>13790</v>
      </c>
      <c r="G29">
        <f t="shared" si="4"/>
        <v>13774.817928410424</v>
      </c>
      <c r="H29">
        <f t="shared" si="5"/>
        <v>14076.885477532705</v>
      </c>
      <c r="I29">
        <f t="shared" si="6"/>
        <v>11852.107365806824</v>
      </c>
    </row>
    <row r="30" spans="1:15" x14ac:dyDescent="0.25">
      <c r="A30" s="4" t="s">
        <v>31</v>
      </c>
      <c r="B30">
        <v>9.4955193142098402</v>
      </c>
      <c r="C30">
        <v>9.5505771598864495</v>
      </c>
      <c r="D30">
        <v>9.5817120896349</v>
      </c>
      <c r="E30">
        <v>9.3913982952278392</v>
      </c>
      <c r="F30" s="11">
        <v>13300</v>
      </c>
      <c r="G30">
        <f t="shared" si="4"/>
        <v>14052.803045573688</v>
      </c>
      <c r="H30">
        <f t="shared" si="5"/>
        <v>14497.218604578669</v>
      </c>
      <c r="I30">
        <f t="shared" si="6"/>
        <v>11984.845974076608</v>
      </c>
    </row>
    <row r="31" spans="1:15" x14ac:dyDescent="0.25">
      <c r="A31" s="4" t="s">
        <v>32</v>
      </c>
      <c r="B31">
        <v>9.5214948006130999</v>
      </c>
      <c r="C31">
        <v>9.5205751777149796</v>
      </c>
      <c r="D31">
        <v>9.5449210504296698</v>
      </c>
      <c r="E31">
        <v>9.4025356229265409</v>
      </c>
      <c r="F31" s="11">
        <v>13650</v>
      </c>
      <c r="G31">
        <f t="shared" si="4"/>
        <v>13637.452917616973</v>
      </c>
      <c r="H31">
        <f t="shared" si="5"/>
        <v>13973.543215813461</v>
      </c>
      <c r="I31">
        <f t="shared" si="6"/>
        <v>12119.071198825795</v>
      </c>
    </row>
    <row r="32" spans="1:15" x14ac:dyDescent="0.25">
      <c r="A32" s="4" t="s">
        <v>33</v>
      </c>
      <c r="B32">
        <v>9.6303656314156694</v>
      </c>
      <c r="C32">
        <v>9.5403930026313493</v>
      </c>
      <c r="D32">
        <v>9.5480902941308603</v>
      </c>
      <c r="E32">
        <v>9.4136729506252408</v>
      </c>
      <c r="F32" s="11">
        <v>15220</v>
      </c>
      <c r="G32">
        <f t="shared" si="4"/>
        <v>13910.413379542118</v>
      </c>
      <c r="H32">
        <f t="shared" si="5"/>
        <v>14017.899029699176</v>
      </c>
      <c r="I32">
        <f t="shared" si="6"/>
        <v>12254.799689532481</v>
      </c>
    </row>
    <row r="33" spans="1:9" x14ac:dyDescent="0.25">
      <c r="A33" s="4" t="s">
        <v>34</v>
      </c>
      <c r="B33">
        <v>9.6091164919335501</v>
      </c>
      <c r="C33">
        <v>9.6394677801539199</v>
      </c>
      <c r="D33">
        <v>9.6454430348270304</v>
      </c>
      <c r="E33">
        <v>9.4248102783239407</v>
      </c>
      <c r="F33" s="11">
        <v>14900</v>
      </c>
      <c r="G33">
        <f t="shared" si="4"/>
        <v>15359.167102809437</v>
      </c>
      <c r="H33">
        <f t="shared" si="5"/>
        <v>15451.216774053966</v>
      </c>
      <c r="I33">
        <f t="shared" si="6"/>
        <v>12392.04828214197</v>
      </c>
    </row>
    <row r="34" spans="1:9" x14ac:dyDescent="0.25">
      <c r="A34" s="4" t="s">
        <v>35</v>
      </c>
      <c r="B34">
        <v>9.5489531730964998</v>
      </c>
      <c r="C34">
        <v>9.6314545723521103</v>
      </c>
      <c r="D34">
        <v>9.6494855893544393</v>
      </c>
      <c r="E34">
        <v>9.4359476060226495</v>
      </c>
      <c r="F34" s="11">
        <v>14030</v>
      </c>
      <c r="G34">
        <f t="shared" si="4"/>
        <v>15236.582708208784</v>
      </c>
      <c r="H34">
        <f t="shared" si="5"/>
        <v>15513.805584480579</v>
      </c>
      <c r="I34">
        <f t="shared" si="6"/>
        <v>12530.834001155141</v>
      </c>
    </row>
    <row r="35" spans="1:9" x14ac:dyDescent="0.25">
      <c r="A35" s="4" t="s">
        <v>36</v>
      </c>
      <c r="B35">
        <v>9.4572004499077007</v>
      </c>
      <c r="C35">
        <v>9.5770278961042195</v>
      </c>
      <c r="D35">
        <v>9.58515106494497</v>
      </c>
      <c r="E35">
        <v>9.4470849337213494</v>
      </c>
      <c r="F35" s="11">
        <v>12800</v>
      </c>
      <c r="G35">
        <f t="shared" si="4"/>
        <v>14429.469625520043</v>
      </c>
      <c r="H35">
        <f t="shared" si="5"/>
        <v>14547.160005827893</v>
      </c>
      <c r="I35">
        <f t="shared" si="6"/>
        <v>12671.174061739785</v>
      </c>
    </row>
    <row r="36" spans="1:9" x14ac:dyDescent="0.25">
      <c r="A36" s="4" t="s">
        <v>37</v>
      </c>
      <c r="B36">
        <v>9.44145209293956</v>
      </c>
      <c r="C36">
        <v>9.4893811313940297</v>
      </c>
      <c r="D36">
        <v>9.47283671894915</v>
      </c>
      <c r="E36">
        <v>9.4582222614200493</v>
      </c>
      <c r="F36" s="11">
        <v>12600</v>
      </c>
      <c r="G36">
        <f t="shared" si="4"/>
        <v>13218.612210653753</v>
      </c>
      <c r="H36">
        <f t="shared" si="5"/>
        <v>13001.717185973808</v>
      </c>
      <c r="I36">
        <f t="shared" si="6"/>
        <v>12813.085871866644</v>
      </c>
    </row>
    <row r="37" spans="1:9" x14ac:dyDescent="0.25">
      <c r="A37" s="4" t="s">
        <v>38</v>
      </c>
      <c r="B37">
        <v>9.3501023143513393</v>
      </c>
      <c r="C37">
        <v>9.4657237698282497</v>
      </c>
      <c r="D37">
        <v>9.4230296746226099</v>
      </c>
      <c r="E37">
        <v>9.4693595891187492</v>
      </c>
      <c r="F37" s="11">
        <v>11500</v>
      </c>
      <c r="G37">
        <f t="shared" si="4"/>
        <v>12909.564759436313</v>
      </c>
      <c r="H37">
        <f t="shared" si="5"/>
        <v>12370.002588250534</v>
      </c>
      <c r="I37">
        <f t="shared" si="6"/>
        <v>12956.58703446829</v>
      </c>
    </row>
    <row r="38" spans="1:9" x14ac:dyDescent="0.25">
      <c r="A38" s="4" t="s">
        <v>39</v>
      </c>
      <c r="B38">
        <v>9.3236690572831797</v>
      </c>
      <c r="C38">
        <v>9.38182032634354</v>
      </c>
      <c r="D38">
        <v>9.3272402717255396</v>
      </c>
      <c r="E38">
        <v>9.4804969168174509</v>
      </c>
      <c r="F38" s="11">
        <v>11200</v>
      </c>
      <c r="G38">
        <f t="shared" si="4"/>
        <v>11870.603471181465</v>
      </c>
      <c r="H38">
        <f t="shared" si="5"/>
        <v>11240.069106855562</v>
      </c>
      <c r="I38">
        <f t="shared" si="6"/>
        <v>13101.695349622745</v>
      </c>
    </row>
    <row r="39" spans="1:9" x14ac:dyDescent="0.25">
      <c r="A39" s="4" t="s">
        <v>40</v>
      </c>
      <c r="B39">
        <v>9.2770640040190901</v>
      </c>
      <c r="C39">
        <v>9.3490652050940906</v>
      </c>
      <c r="D39">
        <v>9.2805355710576602</v>
      </c>
      <c r="E39">
        <v>9.4916342445161508</v>
      </c>
      <c r="F39" s="11">
        <v>10690</v>
      </c>
      <c r="G39">
        <f t="shared" si="4"/>
        <v>11488.079426078873</v>
      </c>
      <c r="H39">
        <f t="shared" si="5"/>
        <v>10727.175543001227</v>
      </c>
      <c r="I39">
        <f t="shared" si="6"/>
        <v>13248.428816761332</v>
      </c>
    </row>
    <row r="40" spans="1:9" x14ac:dyDescent="0.25">
      <c r="A40" s="4" t="s">
        <v>41</v>
      </c>
      <c r="B40">
        <v>9.4318826419234103</v>
      </c>
      <c r="C40">
        <v>9.3039836789764401</v>
      </c>
      <c r="D40">
        <v>9.2331356766247694</v>
      </c>
      <c r="E40">
        <v>9.5027715722148507</v>
      </c>
      <c r="F40" s="11">
        <v>12480</v>
      </c>
      <c r="G40">
        <f t="shared" si="4"/>
        <v>10981.679672225187</v>
      </c>
      <c r="H40">
        <f t="shared" si="5"/>
        <v>10230.571030793824</v>
      </c>
      <c r="I40">
        <f t="shared" si="6"/>
        <v>13396.805636901496</v>
      </c>
    </row>
    <row r="41" spans="1:9" x14ac:dyDescent="0.25">
      <c r="A41" s="4" t="s">
        <v>42</v>
      </c>
      <c r="B41">
        <v>9.4765434127508303</v>
      </c>
      <c r="C41">
        <v>9.4368127990879405</v>
      </c>
      <c r="D41">
        <v>9.3750519263871794</v>
      </c>
      <c r="E41">
        <v>9.5139088999135595</v>
      </c>
      <c r="F41" s="11">
        <v>13050</v>
      </c>
      <c r="G41">
        <f t="shared" si="4"/>
        <v>12541.680283222679</v>
      </c>
      <c r="H41">
        <f t="shared" si="5"/>
        <v>11790.5297702714</v>
      </c>
      <c r="I41">
        <f t="shared" si="6"/>
        <v>13546.844214904495</v>
      </c>
    </row>
    <row r="42" spans="1:9" x14ac:dyDescent="0.25">
      <c r="A42" s="4" t="s">
        <v>43</v>
      </c>
      <c r="B42">
        <v>9.4714731091944202</v>
      </c>
      <c r="C42">
        <v>9.4911723087574806</v>
      </c>
      <c r="D42">
        <v>9.4694512767251808</v>
      </c>
      <c r="E42">
        <v>9.5250462276122594</v>
      </c>
      <c r="F42" s="11">
        <v>12984</v>
      </c>
      <c r="G42">
        <f t="shared" si="4"/>
        <v>13242.310307032691</v>
      </c>
      <c r="H42">
        <f t="shared" si="5"/>
        <v>12957.775047383202</v>
      </c>
      <c r="I42">
        <f t="shared" si="6"/>
        <v>13698.563161757926</v>
      </c>
    </row>
    <row r="43" spans="1:9" x14ac:dyDescent="0.25">
      <c r="A43" s="4" t="s">
        <v>44</v>
      </c>
      <c r="B43">
        <v>9.4092731945753307</v>
      </c>
      <c r="C43">
        <v>9.49263943323046</v>
      </c>
      <c r="D43">
        <v>9.4927692429676895</v>
      </c>
      <c r="E43">
        <v>9.5361835553109593</v>
      </c>
      <c r="F43" s="11">
        <v>12201</v>
      </c>
      <c r="G43">
        <f t="shared" si="4"/>
        <v>13261.752683268518</v>
      </c>
      <c r="H43">
        <f t="shared" si="5"/>
        <v>13263.474299638403</v>
      </c>
      <c r="I43">
        <f t="shared" si="6"/>
        <v>13851.98129688496</v>
      </c>
    </row>
    <row r="44" spans="1:9" x14ac:dyDescent="0.25">
      <c r="A44" s="4" t="s">
        <v>45</v>
      </c>
      <c r="B44">
        <v>9.3940775929112998</v>
      </c>
      <c r="C44">
        <v>9.4374430520790895</v>
      </c>
      <c r="D44">
        <v>9.4361480388042498</v>
      </c>
      <c r="E44">
        <v>9.5473208830096592</v>
      </c>
      <c r="F44" s="11">
        <v>12017</v>
      </c>
      <c r="G44">
        <f t="shared" si="4"/>
        <v>12549.587206154396</v>
      </c>
      <c r="H44">
        <f t="shared" si="5"/>
        <v>12533.345842789058</v>
      </c>
      <c r="I44">
        <f t="shared" si="6"/>
        <v>14007.117650478263</v>
      </c>
    </row>
    <row r="45" spans="1:9" x14ac:dyDescent="0.25">
      <c r="A45" s="4" t="s">
        <v>46</v>
      </c>
      <c r="B45">
        <v>9.4485695607084299</v>
      </c>
      <c r="C45">
        <v>9.4178472646695006</v>
      </c>
      <c r="D45">
        <v>9.40002259770786</v>
      </c>
      <c r="E45">
        <v>9.5584582107083609</v>
      </c>
      <c r="F45" s="11">
        <v>12690</v>
      </c>
      <c r="G45">
        <f t="shared" si="4"/>
        <v>12306.061990019847</v>
      </c>
      <c r="H45">
        <f t="shared" si="5"/>
        <v>12088.653902999753</v>
      </c>
      <c r="I45">
        <f t="shared" si="6"/>
        <v>14163.991465860659</v>
      </c>
    </row>
    <row r="46" spans="1:9" x14ac:dyDescent="0.25">
      <c r="A46" s="4" t="s">
        <v>47</v>
      </c>
      <c r="B46">
        <v>9.5812140353147193</v>
      </c>
      <c r="C46">
        <v>9.4641893941745092</v>
      </c>
      <c r="D46">
        <v>9.4397833093405197</v>
      </c>
      <c r="E46">
        <v>9.5695955384070608</v>
      </c>
      <c r="F46" s="11">
        <v>14490</v>
      </c>
      <c r="G46">
        <f t="shared" si="4"/>
        <v>12889.771826349594</v>
      </c>
      <c r="H46">
        <f t="shared" si="5"/>
        <v>12578.990861380542</v>
      </c>
      <c r="I46">
        <f t="shared" si="6"/>
        <v>14322.622201872007</v>
      </c>
    </row>
    <row r="47" spans="1:9" x14ac:dyDescent="0.25">
      <c r="A47" s="4" t="s">
        <v>48</v>
      </c>
      <c r="B47">
        <v>9.7925559918288396</v>
      </c>
      <c r="C47">
        <v>9.5873403950637996</v>
      </c>
      <c r="D47">
        <v>9.5775773938869406</v>
      </c>
      <c r="E47">
        <v>9.5807328661057696</v>
      </c>
      <c r="F47" s="11">
        <v>17900</v>
      </c>
      <c r="G47">
        <f t="shared" si="4"/>
        <v>14579.043430307625</v>
      </c>
      <c r="H47">
        <f t="shared" si="5"/>
        <v>14437.400765957585</v>
      </c>
      <c r="I47">
        <f t="shared" si="6"/>
        <v>14483.029535283174</v>
      </c>
    </row>
    <row r="48" spans="1:9" x14ac:dyDescent="0.25">
      <c r="A48" s="4" t="s">
        <v>49</v>
      </c>
      <c r="B48">
        <v>9.7439054827116607</v>
      </c>
      <c r="C48">
        <v>9.78898112598179</v>
      </c>
      <c r="D48">
        <v>9.8157468452120398</v>
      </c>
      <c r="E48">
        <v>9.5918701938044695</v>
      </c>
      <c r="F48" s="11">
        <v>17050</v>
      </c>
      <c r="G48">
        <f t="shared" si="4"/>
        <v>17836.124143173198</v>
      </c>
      <c r="H48">
        <f t="shared" si="5"/>
        <v>18319.967151974837</v>
      </c>
      <c r="I48">
        <f t="shared" si="6"/>
        <v>14645.233363236162</v>
      </c>
    </row>
    <row r="49" spans="1:9" x14ac:dyDescent="0.25">
      <c r="A49" s="4" t="s">
        <v>50</v>
      </c>
      <c r="B49">
        <v>9.7198651500091202</v>
      </c>
      <c r="C49">
        <v>9.7678632789965807</v>
      </c>
      <c r="D49">
        <v>9.8317965353747301</v>
      </c>
      <c r="E49">
        <v>9.6030075215031694</v>
      </c>
      <c r="F49" s="11">
        <v>16645</v>
      </c>
      <c r="G49">
        <f t="shared" si="4"/>
        <v>17463.412883580666</v>
      </c>
      <c r="H49">
        <f t="shared" si="5"/>
        <v>18616.369166249031</v>
      </c>
      <c r="I49">
        <f t="shared" si="6"/>
        <v>14809.253805712962</v>
      </c>
    </row>
    <row r="50" spans="1:9" x14ac:dyDescent="0.25">
      <c r="A50" s="4" t="s">
        <v>51</v>
      </c>
      <c r="B50">
        <v>9.5229589297179906</v>
      </c>
      <c r="C50">
        <v>9.7441444270291608</v>
      </c>
      <c r="D50">
        <v>9.7942927333307495</v>
      </c>
      <c r="E50">
        <v>9.6141448492018693</v>
      </c>
      <c r="F50" s="11">
        <v>13670</v>
      </c>
      <c r="G50">
        <f t="shared" si="4"/>
        <v>17054.074487381757</v>
      </c>
      <c r="H50">
        <f t="shared" si="5"/>
        <v>17931.114684144843</v>
      </c>
      <c r="I50">
        <f t="shared" si="6"/>
        <v>14975.111208030759</v>
      </c>
    </row>
    <row r="51" spans="1:9" x14ac:dyDescent="0.25">
      <c r="A51" s="4" t="s">
        <v>52</v>
      </c>
      <c r="B51">
        <v>9.5485967303908907</v>
      </c>
      <c r="C51">
        <v>9.5662892502220593</v>
      </c>
      <c r="D51">
        <v>9.5822275592251795</v>
      </c>
      <c r="E51">
        <v>9.6252821769005692</v>
      </c>
      <c r="F51" s="11">
        <v>14025</v>
      </c>
      <c r="G51">
        <f t="shared" si="4"/>
        <v>14275.34568327225</v>
      </c>
      <c r="H51">
        <f t="shared" si="5"/>
        <v>14504.693406263936</v>
      </c>
      <c r="I51">
        <f t="shared" si="6"/>
        <v>15142.826143365715</v>
      </c>
    </row>
    <row r="52" spans="1:9" x14ac:dyDescent="0.25">
      <c r="A52" s="5" t="s">
        <v>53</v>
      </c>
      <c r="B52" s="6">
        <v>9.4610990903233603</v>
      </c>
      <c r="C52" s="6">
        <v>9.5695423146397207</v>
      </c>
      <c r="D52" s="6">
        <v>9.5336642220705095</v>
      </c>
      <c r="E52" s="6">
        <v>9.6364195045992709</v>
      </c>
      <c r="F52" s="12">
        <v>12850</v>
      </c>
      <c r="G52" s="6">
        <f t="shared" si="4"/>
        <v>14321.859918246217</v>
      </c>
      <c r="H52" s="6">
        <f t="shared" si="5"/>
        <v>13817.127462604147</v>
      </c>
      <c r="I52" s="6">
        <f t="shared" si="6"/>
        <v>15312.419415304927</v>
      </c>
    </row>
    <row r="53" spans="1:9" x14ac:dyDescent="0.25">
      <c r="A53" s="5" t="s">
        <v>54</v>
      </c>
      <c r="B53" s="6">
        <v>9.4136892959622092</v>
      </c>
      <c r="C53" s="6">
        <v>9.5885416774758205</v>
      </c>
      <c r="D53" s="6">
        <v>9.5092846000372795</v>
      </c>
      <c r="E53" s="6">
        <v>9.6475568322979708</v>
      </c>
      <c r="F53" s="12">
        <v>12255</v>
      </c>
      <c r="G53" s="6">
        <f t="shared" si="4"/>
        <v>14596.567502336915</v>
      </c>
      <c r="H53" s="6">
        <f t="shared" si="5"/>
        <v>13484.344165738166</v>
      </c>
      <c r="I53" s="6">
        <f t="shared" si="6"/>
        <v>15483.912060426812</v>
      </c>
    </row>
    <row r="54" spans="1:9" x14ac:dyDescent="0.25">
      <c r="A54" s="5" t="s">
        <v>55</v>
      </c>
      <c r="B54" s="6">
        <v>9.3487100412409507</v>
      </c>
      <c r="C54" s="6">
        <v>9.6075410403119204</v>
      </c>
      <c r="D54" s="6">
        <v>9.4849049780040708</v>
      </c>
      <c r="E54" s="6">
        <v>9.6586941599966796</v>
      </c>
      <c r="F54" s="12">
        <v>11484</v>
      </c>
      <c r="G54" s="6">
        <f t="shared" si="4"/>
        <v>14876.544252387041</v>
      </c>
      <c r="H54" s="6">
        <f t="shared" si="5"/>
        <v>13159.575901155604</v>
      </c>
      <c r="I54" s="6">
        <f t="shared" si="6"/>
        <v>15657.325350910831</v>
      </c>
    </row>
    <row r="55" spans="1:9" x14ac:dyDescent="0.25">
      <c r="A55" s="5" t="s">
        <v>56</v>
      </c>
      <c r="B55" s="6">
        <v>9.4085352779264202</v>
      </c>
      <c r="C55" s="6">
        <v>9.6265404031480202</v>
      </c>
      <c r="D55" s="6">
        <v>9.4605253559708409</v>
      </c>
      <c r="E55" s="6">
        <v>9.6698314876953795</v>
      </c>
      <c r="F55" s="12">
        <v>12192</v>
      </c>
      <c r="G55" s="6">
        <f t="shared" si="4"/>
        <v>15161.891236264819</v>
      </c>
      <c r="H55" s="6">
        <f t="shared" si="5"/>
        <v>12842.629628090008</v>
      </c>
      <c r="I55" s="6">
        <f t="shared" si="6"/>
        <v>15832.680797175441</v>
      </c>
    </row>
    <row r="56" spans="1:9" x14ac:dyDescent="0.25">
      <c r="A56" s="5" t="s">
        <v>57</v>
      </c>
      <c r="B56" s="6">
        <v>9.4193038597165497</v>
      </c>
      <c r="C56" s="6">
        <v>9.64553976598412</v>
      </c>
      <c r="D56" s="6">
        <v>9.4361457339376198</v>
      </c>
      <c r="E56" s="6">
        <v>9.6809688153940794</v>
      </c>
      <c r="F56" s="12">
        <v>12324</v>
      </c>
      <c r="G56" s="6">
        <f t="shared" si="4"/>
        <v>15452.711460421169</v>
      </c>
      <c r="H56" s="6">
        <f t="shared" si="5"/>
        <v>12533.316955131755</v>
      </c>
      <c r="I56" s="6">
        <f t="shared" si="6"/>
        <v>16010.000150547137</v>
      </c>
    </row>
    <row r="57" spans="1:9" x14ac:dyDescent="0.25">
      <c r="A57" s="5" t="s">
        <v>58</v>
      </c>
      <c r="B57" s="6">
        <v>9.45759099863362</v>
      </c>
      <c r="C57" s="6">
        <v>9.6645391288202198</v>
      </c>
      <c r="D57" s="6">
        <v>9.4117661119044005</v>
      </c>
      <c r="E57" s="6">
        <v>9.6921061430927793</v>
      </c>
      <c r="F57" s="12">
        <v>12805</v>
      </c>
      <c r="G57" s="6">
        <f t="shared" si="4"/>
        <v>15749.109907073671</v>
      </c>
      <c r="H57" s="6">
        <f t="shared" si="5"/>
        <v>12231.454028247592</v>
      </c>
      <c r="I57" s="6">
        <f t="shared" si="6"/>
        <v>16189.305405957975</v>
      </c>
    </row>
    <row r="58" spans="1:9" x14ac:dyDescent="0.25">
      <c r="A58" s="5" t="s">
        <v>59</v>
      </c>
      <c r="B58" s="6">
        <v>9.5314088634455896</v>
      </c>
      <c r="C58" s="6">
        <v>9.6835384916563196</v>
      </c>
      <c r="D58" s="6">
        <v>9.3873864898711901</v>
      </c>
      <c r="E58" s="6">
        <v>9.7032434707914792</v>
      </c>
      <c r="F58" s="12">
        <v>13786</v>
      </c>
      <c r="G58" s="6">
        <f t="shared" si="4"/>
        <v>16051.193572103741</v>
      </c>
      <c r="H58" s="6">
        <f t="shared" si="5"/>
        <v>11936.861421499319</v>
      </c>
      <c r="I58" s="6">
        <f t="shared" si="6"/>
        <v>16370.618804673975</v>
      </c>
    </row>
    <row r="59" spans="1:9" x14ac:dyDescent="0.25">
      <c r="A59" s="5" t="s">
        <v>60</v>
      </c>
      <c r="B59" s="6">
        <v>9.6399776320553308</v>
      </c>
      <c r="C59" s="6">
        <v>9.7025378544924195</v>
      </c>
      <c r="D59" s="6">
        <v>9.3630068678379494</v>
      </c>
      <c r="E59" s="6">
        <v>9.7143807984901809</v>
      </c>
      <c r="F59" s="12">
        <v>15367</v>
      </c>
      <c r="G59" s="6">
        <f t="shared" si="4"/>
        <v>16359.071503680711</v>
      </c>
      <c r="H59" s="6">
        <f t="shared" si="5"/>
        <v>11649.364030393113</v>
      </c>
      <c r="I59" s="6">
        <f t="shared" si="6"/>
        <v>16553.962837053994</v>
      </c>
    </row>
    <row r="60" spans="1:9" x14ac:dyDescent="0.25">
      <c r="A60" s="5" t="s">
        <v>61</v>
      </c>
      <c r="B60" s="6">
        <v>9.5830756554614194</v>
      </c>
      <c r="C60" s="6">
        <v>9.7215372173285193</v>
      </c>
      <c r="D60" s="6">
        <v>9.3386272458047408</v>
      </c>
      <c r="E60" s="6">
        <v>9.7255181261888897</v>
      </c>
      <c r="F60" s="12">
        <v>14517</v>
      </c>
      <c r="G60" s="6">
        <f t="shared" si="4"/>
        <v>16672.854841626762</v>
      </c>
      <c r="H60" s="6">
        <f t="shared" si="5"/>
        <v>11368.790967799958</v>
      </c>
      <c r="I60" s="6">
        <f t="shared" si="6"/>
        <v>16739.360245339489</v>
      </c>
    </row>
    <row r="61" spans="1:9" x14ac:dyDescent="0.25">
      <c r="A61" s="5" t="s">
        <v>62</v>
      </c>
      <c r="B61" s="6">
        <v>9.6261517721384902</v>
      </c>
      <c r="C61" s="6">
        <v>9.7405365801646209</v>
      </c>
      <c r="D61" s="6">
        <v>9.3142476237715197</v>
      </c>
      <c r="E61" s="6">
        <v>9.7366554538875896</v>
      </c>
      <c r="F61" s="12">
        <v>15156</v>
      </c>
      <c r="G61" s="6">
        <f t="shared" si="4"/>
        <v>16992.65685753696</v>
      </c>
      <c r="H61" s="6">
        <f t="shared" si="5"/>
        <v>11094.975462378672</v>
      </c>
      <c r="I61" s="6">
        <f t="shared" si="6"/>
        <v>16926.834026475091</v>
      </c>
    </row>
    <row r="62" spans="1:9" x14ac:dyDescent="0.25">
      <c r="A62" s="5" t="s">
        <v>63</v>
      </c>
      <c r="B62" s="6">
        <v>9.6824043771888295</v>
      </c>
      <c r="C62" s="6">
        <v>9.7595359430007207</v>
      </c>
      <c r="D62" s="6">
        <v>9.2898680017382897</v>
      </c>
      <c r="E62" s="6">
        <v>9.7477927815862895</v>
      </c>
      <c r="F62" s="12">
        <v>16033</v>
      </c>
      <c r="G62" s="6">
        <f t="shared" si="4"/>
        <v>17318.592995668649</v>
      </c>
      <c r="H62" s="6">
        <f t="shared" si="5"/>
        <v>10827.75475944961</v>
      </c>
      <c r="I62" s="6">
        <f t="shared" si="6"/>
        <v>17116.407434961926</v>
      </c>
    </row>
    <row r="63" spans="1:9" x14ac:dyDescent="0.25">
      <c r="A63" s="5" t="s">
        <v>64</v>
      </c>
      <c r="B63" s="6">
        <v>9.7179408003864705</v>
      </c>
      <c r="C63" s="6">
        <v>9.7785353058368205</v>
      </c>
      <c r="D63" s="6">
        <v>9.2654883797050704</v>
      </c>
      <c r="E63" s="6">
        <v>9.7589301092849894</v>
      </c>
      <c r="F63" s="12">
        <v>16613</v>
      </c>
      <c r="G63" s="6">
        <f t="shared" si="4"/>
        <v>17650.780914615476</v>
      </c>
      <c r="H63" s="6">
        <f t="shared" si="5"/>
        <v>10566.970024253624</v>
      </c>
      <c r="I63" s="6">
        <f t="shared" si="6"/>
        <v>17308.103985741593</v>
      </c>
    </row>
    <row r="64" spans="1:9" x14ac:dyDescent="0.25">
      <c r="A64" s="7" t="s">
        <v>65</v>
      </c>
      <c r="B64" s="8">
        <v>9.7808113146686093</v>
      </c>
      <c r="C64" s="8">
        <v>9.7975346686729203</v>
      </c>
      <c r="D64" s="8">
        <v>9.2411087576718494</v>
      </c>
      <c r="E64" s="8">
        <v>9.7700674369836893</v>
      </c>
      <c r="F64" s="13">
        <v>17691</v>
      </c>
      <c r="G64" s="8">
        <f t="shared" si="4"/>
        <v>17989.340529780457</v>
      </c>
      <c r="H64" s="8">
        <f t="shared" si="5"/>
        <v>10312.4662475409</v>
      </c>
      <c r="I64" s="8">
        <f t="shared" si="6"/>
        <v>17501.947457113121</v>
      </c>
    </row>
    <row r="65" spans="1:9" x14ac:dyDescent="0.25">
      <c r="A65" s="7" t="s">
        <v>66</v>
      </c>
      <c r="B65" s="8">
        <v>9.8296795353913993</v>
      </c>
      <c r="C65" s="8">
        <v>9.8165340315090202</v>
      </c>
      <c r="D65" s="8">
        <v>9.2167291356386407</v>
      </c>
      <c r="E65" s="8">
        <v>9.7812047646823892</v>
      </c>
      <c r="F65" s="13">
        <v>18577</v>
      </c>
      <c r="G65" s="8">
        <f t="shared" si="4"/>
        <v>18334.394056663856</v>
      </c>
      <c r="H65" s="8">
        <f t="shared" si="5"/>
        <v>10064.092153434798</v>
      </c>
      <c r="I65" s="8">
        <f t="shared" si="6"/>
        <v>17697.961893682474</v>
      </c>
    </row>
    <row r="66" spans="1:9" x14ac:dyDescent="0.25">
      <c r="A66" s="7" t="s">
        <v>67</v>
      </c>
      <c r="B66" s="8">
        <v>9.6845849954791703</v>
      </c>
      <c r="C66" s="8">
        <v>9.83553339434512</v>
      </c>
      <c r="D66" s="8">
        <v>9.1923495136054196</v>
      </c>
      <c r="E66" s="8">
        <v>9.7923420923810909</v>
      </c>
      <c r="F66" s="13">
        <v>16068</v>
      </c>
      <c r="G66" s="8">
        <f t="shared" si="4"/>
        <v>18686.066054981358</v>
      </c>
      <c r="H66" s="8">
        <f t="shared" si="5"/>
        <v>9821.7001095134892</v>
      </c>
      <c r="I66" s="8">
        <f t="shared" si="6"/>
        <v>17896.171609345096</v>
      </c>
    </row>
    <row r="67" spans="1:9" x14ac:dyDescent="0.25">
      <c r="A67" s="7" t="s">
        <v>68</v>
      </c>
      <c r="B67" s="8">
        <v>9.7798499120779496</v>
      </c>
      <c r="C67" s="8">
        <v>9.8545327571812198</v>
      </c>
      <c r="D67" s="8">
        <v>9.1679698915721897</v>
      </c>
      <c r="E67" s="8">
        <v>9.8034794200797997</v>
      </c>
      <c r="F67" s="13">
        <v>17674</v>
      </c>
      <c r="G67" s="8">
        <f t="shared" si="4"/>
        <v>19044.48347362845</v>
      </c>
      <c r="H67" s="8">
        <f t="shared" si="5"/>
        <v>9585.1460390586126</v>
      </c>
      <c r="I67" s="8">
        <f t="shared" si="6"/>
        <v>18096.601190301892</v>
      </c>
    </row>
    <row r="68" spans="1:9" x14ac:dyDescent="0.25">
      <c r="A68" s="7" t="s">
        <v>69</v>
      </c>
      <c r="B68" s="8">
        <v>9.8043851914929103</v>
      </c>
      <c r="C68" s="8">
        <v>9.8735321200173196</v>
      </c>
      <c r="D68" s="8">
        <v>9.1435902695389704</v>
      </c>
      <c r="E68" s="8">
        <v>9.8146167477784996</v>
      </c>
      <c r="F68" s="13">
        <v>18113</v>
      </c>
      <c r="G68" s="8">
        <f t="shared" si="4"/>
        <v>19409.775696507302</v>
      </c>
      <c r="H68" s="8">
        <f t="shared" si="5"/>
        <v>9354.2893354165917</v>
      </c>
      <c r="I68" s="8">
        <f t="shared" si="6"/>
        <v>18299.275498108458</v>
      </c>
    </row>
    <row r="69" spans="1:9" x14ac:dyDescent="0.25">
      <c r="A69" s="7" t="s">
        <v>70</v>
      </c>
      <c r="B69" s="8">
        <v>9.8099458081277593</v>
      </c>
      <c r="C69" s="8">
        <v>9.8925314828534194</v>
      </c>
      <c r="D69" s="8">
        <v>9.1192106475057209</v>
      </c>
      <c r="E69" s="8">
        <v>9.8257540754771995</v>
      </c>
      <c r="F69" s="13">
        <v>18214</v>
      </c>
      <c r="G69" s="8">
        <f t="shared" ref="G69:G87" si="9">EXP(C69)</f>
        <v>19782.074589232598</v>
      </c>
      <c r="H69" s="8">
        <f t="shared" ref="H69:H87" si="10">EXP(D69)</f>
        <v>9128.9927784219599</v>
      </c>
      <c r="I69" s="8">
        <f t="shared" ref="I69:I87" si="11">EXP(E69)</f>
        <v>18504.219672759791</v>
      </c>
    </row>
    <row r="70" spans="1:9" x14ac:dyDescent="0.25">
      <c r="A70" s="7" t="s">
        <v>71</v>
      </c>
      <c r="B70" s="8">
        <v>9.8808328619713208</v>
      </c>
      <c r="C70" s="8">
        <v>9.9115308456895193</v>
      </c>
      <c r="D70" s="8">
        <v>9.09483102547253</v>
      </c>
      <c r="E70" s="8">
        <v>9.8368914031758994</v>
      </c>
      <c r="F70" s="13">
        <v>19552</v>
      </c>
      <c r="G70" s="8">
        <f t="shared" si="9"/>
        <v>20161.514546733277</v>
      </c>
      <c r="H70" s="8">
        <f t="shared" si="10"/>
        <v>8909.1224528360945</v>
      </c>
      <c r="I70" s="8">
        <f t="shared" si="11"/>
        <v>18711.459135808083</v>
      </c>
    </row>
    <row r="71" spans="1:9" x14ac:dyDescent="0.25">
      <c r="A71" s="7" t="s">
        <v>72</v>
      </c>
      <c r="B71" s="8">
        <v>9.8805771009530208</v>
      </c>
      <c r="C71" s="8">
        <v>9.9305302085256208</v>
      </c>
      <c r="D71" s="8">
        <v>9.0704514034393</v>
      </c>
      <c r="E71" s="8">
        <v>9.8480287308745993</v>
      </c>
      <c r="F71" s="13">
        <v>19547</v>
      </c>
      <c r="G71" s="8">
        <f t="shared" si="9"/>
        <v>20548.232541767353</v>
      </c>
      <c r="H71" s="8">
        <f t="shared" si="10"/>
        <v>8694.5476687457158</v>
      </c>
      <c r="I71" s="8">
        <f t="shared" si="11"/>
        <v>18921.01959351619</v>
      </c>
    </row>
    <row r="72" spans="1:9" x14ac:dyDescent="0.25">
      <c r="A72" s="7" t="s">
        <v>73</v>
      </c>
      <c r="B72" s="8">
        <v>9.7945651453119407</v>
      </c>
      <c r="C72" s="8">
        <v>9.9495295713617207</v>
      </c>
      <c r="D72" s="8">
        <v>9.0460717814060807</v>
      </c>
      <c r="E72" s="8">
        <v>9.8591660585732992</v>
      </c>
      <c r="F72" s="13">
        <v>17936</v>
      </c>
      <c r="G72" s="8">
        <f t="shared" si="9"/>
        <v>20942.368174367086</v>
      </c>
      <c r="H72" s="8">
        <f t="shared" si="10"/>
        <v>8485.14088388444</v>
      </c>
      <c r="I72" s="8">
        <f t="shared" si="11"/>
        <v>19132.927040046285</v>
      </c>
    </row>
    <row r="73" spans="1:9" x14ac:dyDescent="0.25">
      <c r="A73" s="7" t="s">
        <v>74</v>
      </c>
      <c r="B73" s="8">
        <v>9.8754995159959496</v>
      </c>
      <c r="C73" s="8">
        <v>9.9685289341978205</v>
      </c>
      <c r="D73" s="8">
        <v>9.0216921593728596</v>
      </c>
      <c r="E73" s="8">
        <v>9.8703033862720098</v>
      </c>
      <c r="F73" s="13">
        <v>19448</v>
      </c>
      <c r="G73" s="8">
        <f t="shared" si="9"/>
        <v>21344.063722232964</v>
      </c>
      <c r="H73" s="8">
        <f t="shared" si="10"/>
        <v>8280.7776278203473</v>
      </c>
      <c r="I73" s="8">
        <f t="shared" si="11"/>
        <v>19347.20776068441</v>
      </c>
    </row>
    <row r="74" spans="1:9" x14ac:dyDescent="0.25">
      <c r="A74" s="7" t="s">
        <v>75</v>
      </c>
      <c r="B74" s="8">
        <v>9.8983242455792393</v>
      </c>
      <c r="C74" s="8">
        <v>9.9875282970339203</v>
      </c>
      <c r="D74" s="8">
        <v>8.9973125373396599</v>
      </c>
      <c r="E74" s="8">
        <v>9.8814407139707097</v>
      </c>
      <c r="F74" s="13">
        <v>19897</v>
      </c>
      <c r="G74" s="8">
        <f t="shared" si="9"/>
        <v>21753.464192093899</v>
      </c>
      <c r="H74" s="8">
        <f t="shared" si="10"/>
        <v>8081.3364279721864</v>
      </c>
      <c r="I74" s="8">
        <f t="shared" si="11"/>
        <v>19563.888335100113</v>
      </c>
    </row>
    <row r="75" spans="1:9" x14ac:dyDescent="0.25">
      <c r="A75" s="7" t="s">
        <v>76</v>
      </c>
      <c r="B75" s="8">
        <v>9.9406388181669207</v>
      </c>
      <c r="C75" s="8">
        <v>10.006527659870001</v>
      </c>
      <c r="D75" s="8">
        <v>8.9729329153064104</v>
      </c>
      <c r="E75" s="8">
        <v>9.8925780416694096</v>
      </c>
      <c r="F75" s="13">
        <v>20757</v>
      </c>
      <c r="G75" s="8">
        <f t="shared" si="9"/>
        <v>22170.717372052328</v>
      </c>
      <c r="H75" s="8">
        <f t="shared" si="10"/>
        <v>7886.6987374055689</v>
      </c>
      <c r="I75" s="8">
        <f t="shared" si="11"/>
        <v>19782.995640644665</v>
      </c>
    </row>
    <row r="76" spans="1:9" x14ac:dyDescent="0.25">
      <c r="A76" s="7" t="s">
        <v>77</v>
      </c>
      <c r="B76" s="8">
        <v>10.013596775216101</v>
      </c>
      <c r="C76" s="8">
        <v>10.0255270227061</v>
      </c>
      <c r="D76" s="8">
        <v>8.9485532932731893</v>
      </c>
      <c r="E76" s="8">
        <v>9.9037153693681095</v>
      </c>
      <c r="F76" s="13">
        <v>22328</v>
      </c>
      <c r="G76" s="8">
        <f t="shared" si="9"/>
        <v>22595.973884935465</v>
      </c>
      <c r="H76" s="8">
        <f t="shared" si="10"/>
        <v>7696.7488643711786</v>
      </c>
      <c r="I76" s="8">
        <f t="shared" si="11"/>
        <v>20004.556855684132</v>
      </c>
    </row>
    <row r="77" spans="1:9" x14ac:dyDescent="0.25">
      <c r="A77" s="7" t="s">
        <v>78</v>
      </c>
      <c r="B77" s="8">
        <v>10.097490614103901</v>
      </c>
      <c r="C77" s="8">
        <v>10.0445263855422</v>
      </c>
      <c r="D77" s="8">
        <v>8.92417367123997</v>
      </c>
      <c r="E77" s="8">
        <v>9.9148526970668094</v>
      </c>
      <c r="F77" s="13">
        <v>24282</v>
      </c>
      <c r="G77" s="8">
        <f t="shared" si="9"/>
        <v>23029.387242665554</v>
      </c>
      <c r="H77" s="8">
        <f t="shared" si="10"/>
        <v>7511.3739035360786</v>
      </c>
      <c r="I77" s="8">
        <f t="shared" si="11"/>
        <v>20228.599462970837</v>
      </c>
    </row>
    <row r="78" spans="1:9" x14ac:dyDescent="0.25">
      <c r="A78" s="7" t="s">
        <v>79</v>
      </c>
      <c r="B78" s="8">
        <v>10.3768293538804</v>
      </c>
      <c r="C78" s="8">
        <v>10.0635257483783</v>
      </c>
      <c r="D78" s="8">
        <v>8.89979404920674</v>
      </c>
      <c r="E78" s="8">
        <v>9.9259900247655093</v>
      </c>
      <c r="F78" s="13">
        <v>32107</v>
      </c>
      <c r="G78" s="8">
        <f t="shared" si="9"/>
        <v>23471.113901677345</v>
      </c>
      <c r="H78" s="8">
        <f t="shared" si="10"/>
        <v>7330.4636688742703</v>
      </c>
      <c r="I78" s="8">
        <f t="shared" si="11"/>
        <v>20455.151253052332</v>
      </c>
    </row>
    <row r="79" spans="1:9" x14ac:dyDescent="0.25">
      <c r="A79" s="7" t="s">
        <v>80</v>
      </c>
      <c r="B79" s="8">
        <v>10.366309203003601</v>
      </c>
      <c r="C79" s="8">
        <v>10.0825251112144</v>
      </c>
      <c r="D79" s="8">
        <v>8.8754144271735491</v>
      </c>
      <c r="E79" s="8">
        <v>9.9371273524642092</v>
      </c>
      <c r="F79" s="13">
        <v>31771</v>
      </c>
      <c r="G79" s="8">
        <f t="shared" si="9"/>
        <v>23921.313319396333</v>
      </c>
      <c r="H79" s="8">
        <f t="shared" si="10"/>
        <v>7153.9106281729555</v>
      </c>
      <c r="I79" s="8">
        <f t="shared" si="11"/>
        <v>20684.240327718617</v>
      </c>
    </row>
    <row r="80" spans="1:9" x14ac:dyDescent="0.25">
      <c r="A80" s="7" t="s">
        <v>81</v>
      </c>
      <c r="B80" s="8">
        <v>10.253862694326299</v>
      </c>
      <c r="C80" s="8">
        <v>10.1015244740505</v>
      </c>
      <c r="D80" s="8">
        <v>8.8510348051403298</v>
      </c>
      <c r="E80" s="8">
        <v>9.9482646801629198</v>
      </c>
      <c r="F80" s="13">
        <v>28392</v>
      </c>
      <c r="G80" s="8">
        <f t="shared" si="9"/>
        <v>24380.148011800771</v>
      </c>
      <c r="H80" s="8">
        <f t="shared" si="10"/>
        <v>6981.6098391145724</v>
      </c>
      <c r="I80" s="8">
        <f t="shared" si="11"/>
        <v>20915.895103488092</v>
      </c>
    </row>
    <row r="81" spans="1:9" x14ac:dyDescent="0.25">
      <c r="A81" s="7" t="s">
        <v>82</v>
      </c>
      <c r="B81" s="8">
        <v>10.030032093860999</v>
      </c>
      <c r="C81" s="8">
        <v>10.1205238368866</v>
      </c>
      <c r="D81" s="8">
        <v>8.8266551831070998</v>
      </c>
      <c r="E81" s="8">
        <v>9.9594020078616197</v>
      </c>
      <c r="F81" s="13">
        <v>22698</v>
      </c>
      <c r="G81" s="8">
        <f t="shared" si="9"/>
        <v>24847.783612087773</v>
      </c>
      <c r="H81" s="8">
        <f t="shared" si="10"/>
        <v>6813.4588869010486</v>
      </c>
      <c r="I81" s="8">
        <f t="shared" si="11"/>
        <v>21150.144315131547</v>
      </c>
    </row>
    <row r="82" spans="1:9" x14ac:dyDescent="0.25">
      <c r="A82" s="7" t="s">
        <v>83</v>
      </c>
      <c r="B82" s="8">
        <v>10.0698067518525</v>
      </c>
      <c r="C82" s="8">
        <v>10.139523199722699</v>
      </c>
      <c r="D82" s="8">
        <v>8.8022755610738805</v>
      </c>
      <c r="E82" s="8">
        <v>9.9705393355603196</v>
      </c>
      <c r="F82" s="13">
        <v>23619</v>
      </c>
      <c r="G82" s="8">
        <f t="shared" si="9"/>
        <v>25324.388930464669</v>
      </c>
      <c r="H82" s="8">
        <f t="shared" si="10"/>
        <v>6649.3578233782964</v>
      </c>
      <c r="I82" s="8">
        <f t="shared" si="11"/>
        <v>21387.017019237745</v>
      </c>
    </row>
    <row r="83" spans="1:9" x14ac:dyDescent="0.25">
      <c r="A83" s="7" t="s">
        <v>84</v>
      </c>
      <c r="B83" s="8">
        <v>9.9716600876391706</v>
      </c>
      <c r="C83" s="8">
        <v>10.158522562558799</v>
      </c>
      <c r="D83" s="8">
        <v>8.7778959390406595</v>
      </c>
      <c r="E83" s="8">
        <v>9.9816766632590195</v>
      </c>
      <c r="F83" s="13">
        <v>21411</v>
      </c>
      <c r="G83" s="8">
        <f t="shared" si="9"/>
        <v>25810.136015087253</v>
      </c>
      <c r="H83" s="8">
        <f t="shared" si="10"/>
        <v>6489.2091076272445</v>
      </c>
      <c r="I83" s="8">
        <f t="shared" si="11"/>
        <v>21626.542597816788</v>
      </c>
    </row>
    <row r="84" spans="1:9" x14ac:dyDescent="0.25">
      <c r="A84" s="7" t="s">
        <v>85</v>
      </c>
      <c r="B84" s="8">
        <v>9.9573600180006103</v>
      </c>
      <c r="C84" s="8">
        <v>10.177521925394901</v>
      </c>
      <c r="D84" s="8">
        <v>8.7535163170073798</v>
      </c>
      <c r="E84" s="8">
        <v>9.9928139909577194</v>
      </c>
      <c r="F84" s="13">
        <v>21107</v>
      </c>
      <c r="G84" s="8">
        <f t="shared" si="9"/>
        <v>26305.200214166907</v>
      </c>
      <c r="H84" s="8">
        <f t="shared" si="10"/>
        <v>6332.9175479859268</v>
      </c>
      <c r="I84" s="8">
        <f t="shared" si="11"/>
        <v>21868.750761944906</v>
      </c>
    </row>
    <row r="85" spans="1:9" x14ac:dyDescent="0.25">
      <c r="A85" s="7" t="s">
        <v>86</v>
      </c>
      <c r="B85" s="8">
        <v>9.9900780076172193</v>
      </c>
      <c r="C85" s="8">
        <v>10.196521288231001</v>
      </c>
      <c r="D85" s="8">
        <v>8.7291366949742102</v>
      </c>
      <c r="E85" s="8">
        <v>10.0039513186564</v>
      </c>
      <c r="F85" s="13">
        <v>21809</v>
      </c>
      <c r="G85" s="8">
        <f t="shared" si="9"/>
        <v>26809.760239268784</v>
      </c>
      <c r="H85" s="8">
        <f t="shared" si="10"/>
        <v>6180.3902454696899</v>
      </c>
      <c r="I85" s="8">
        <f t="shared" si="11"/>
        <v>22113.671555449429</v>
      </c>
    </row>
    <row r="86" spans="1:9" x14ac:dyDescent="0.25">
      <c r="A86" s="7" t="s">
        <v>87</v>
      </c>
      <c r="B86" s="8">
        <v>10.2031105475555</v>
      </c>
      <c r="C86" s="8">
        <v>10.2155206510671</v>
      </c>
      <c r="D86" s="8">
        <v>8.7047570729409909</v>
      </c>
      <c r="E86" s="8">
        <v>10.0150886463551</v>
      </c>
      <c r="F86" s="13">
        <v>26987</v>
      </c>
      <c r="G86" s="8">
        <f t="shared" si="9"/>
        <v>27323.998229824567</v>
      </c>
      <c r="H86" s="8">
        <f t="shared" si="10"/>
        <v>6031.5365385489586</v>
      </c>
      <c r="I86" s="8">
        <f t="shared" si="11"/>
        <v>22361.335358637196</v>
      </c>
    </row>
    <row r="87" spans="1:9" x14ac:dyDescent="0.25">
      <c r="A87" s="7" t="s">
        <v>88</v>
      </c>
      <c r="B87" s="8">
        <v>10.310551382007899</v>
      </c>
      <c r="C87" s="8">
        <v>10.2345200139032</v>
      </c>
      <c r="D87" s="8">
        <v>8.6803774509077698</v>
      </c>
      <c r="E87" s="8">
        <v>10.0262259740538</v>
      </c>
      <c r="F87" s="13">
        <v>30048</v>
      </c>
      <c r="G87" s="8">
        <f t="shared" si="9"/>
        <v>27848.099818882194</v>
      </c>
      <c r="H87" s="8">
        <f t="shared" si="10"/>
        <v>5886.2679492638363</v>
      </c>
      <c r="I87" s="8">
        <f t="shared" si="11"/>
        <v>22611.77289206038</v>
      </c>
    </row>
  </sheetData>
  <mergeCells count="3">
    <mergeCell ref="B2:E2"/>
    <mergeCell ref="F2:I2"/>
    <mergeCell ref="K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C101-36EE-4D08-8919-79269617F8E6}">
  <sheetPr codeName="Sheet4"/>
  <dimension ref="A1:O87"/>
  <sheetViews>
    <sheetView topLeftCell="A52" zoomScaleNormal="100" workbookViewId="0">
      <selection activeCell="A3" sqref="A3:B87"/>
    </sheetView>
  </sheetViews>
  <sheetFormatPr defaultRowHeight="15" x14ac:dyDescent="0.25"/>
  <sheetData>
    <row r="1" spans="1:15" ht="15.75" thickBot="1" x14ac:dyDescent="0.3"/>
    <row r="2" spans="1:15" ht="16.5" thickTop="1" thickBot="1" x14ac:dyDescent="0.3">
      <c r="A2" s="1"/>
      <c r="B2" s="21" t="s">
        <v>0</v>
      </c>
      <c r="C2" s="21"/>
      <c r="D2" s="21"/>
      <c r="E2" s="21"/>
      <c r="F2" s="21" t="s">
        <v>90</v>
      </c>
      <c r="G2" s="21"/>
      <c r="H2" s="21"/>
      <c r="I2" s="21"/>
      <c r="K2" s="22" t="s">
        <v>91</v>
      </c>
      <c r="L2" s="22"/>
      <c r="M2" s="22"/>
      <c r="N2" s="22"/>
      <c r="O2" s="22"/>
    </row>
    <row r="3" spans="1:15" x14ac:dyDescent="0.25">
      <c r="A3" s="2" t="s">
        <v>1</v>
      </c>
      <c r="B3" s="3" t="s">
        <v>89</v>
      </c>
      <c r="C3" s="3" t="s">
        <v>2</v>
      </c>
      <c r="D3" s="3" t="s">
        <v>3</v>
      </c>
      <c r="E3" s="3" t="s">
        <v>4</v>
      </c>
      <c r="F3" s="9" t="s">
        <v>89</v>
      </c>
      <c r="G3" s="3" t="s">
        <v>2</v>
      </c>
      <c r="H3" s="3" t="s">
        <v>3</v>
      </c>
      <c r="I3" s="10" t="s">
        <v>4</v>
      </c>
      <c r="K3" s="3" t="s">
        <v>1</v>
      </c>
      <c r="L3" s="3" t="s">
        <v>89</v>
      </c>
      <c r="M3" s="3" t="s">
        <v>2</v>
      </c>
      <c r="N3" s="3" t="s">
        <v>3</v>
      </c>
      <c r="O3" s="3" t="s">
        <v>4</v>
      </c>
    </row>
    <row r="4" spans="1:15" x14ac:dyDescent="0.25">
      <c r="A4" s="4" t="s">
        <v>5</v>
      </c>
      <c r="B4">
        <v>9.0618403636577298</v>
      </c>
      <c r="C4">
        <v>9.1107173808055606</v>
      </c>
      <c r="D4">
        <v>9.1097155609290095</v>
      </c>
      <c r="E4">
        <v>9.1320310826750308</v>
      </c>
      <c r="F4" s="11">
        <v>8620</v>
      </c>
      <c r="G4">
        <f>EXP(C4)</f>
        <v>9051.786140446231</v>
      </c>
      <c r="H4">
        <f t="shared" ref="H4:I19" si="0">EXP(D4)</f>
        <v>9042.7224220371336</v>
      </c>
      <c r="I4">
        <f t="shared" si="0"/>
        <v>9246.7838917889167</v>
      </c>
      <c r="K4" t="s">
        <v>77</v>
      </c>
      <c r="L4" s="18">
        <v>22328</v>
      </c>
      <c r="M4">
        <f>($F76-G76)^2</f>
        <v>1660371.6321577358</v>
      </c>
      <c r="N4">
        <f t="shared" ref="N4:O15" si="1">($F76-H76)^2</f>
        <v>489112.46102326241</v>
      </c>
      <c r="O4">
        <f t="shared" si="1"/>
        <v>12440091.293535175</v>
      </c>
    </row>
    <row r="5" spans="1:15" x14ac:dyDescent="0.25">
      <c r="A5" s="4" t="s">
        <v>6</v>
      </c>
      <c r="B5">
        <v>9.0501716198233595</v>
      </c>
      <c r="C5">
        <v>9.0911155408472197</v>
      </c>
      <c r="D5">
        <v>9.0873502066059793</v>
      </c>
      <c r="E5">
        <v>9.1568571290742309</v>
      </c>
      <c r="F5" s="11">
        <v>8520</v>
      </c>
      <c r="G5">
        <f t="shared" ref="G5:I68" si="2">EXP(C5)</f>
        <v>8876.0821636903547</v>
      </c>
      <c r="H5">
        <f t="shared" si="0"/>
        <v>8842.7235900934775</v>
      </c>
      <c r="I5">
        <f t="shared" si="0"/>
        <v>9479.2182528968387</v>
      </c>
      <c r="K5" t="s">
        <v>78</v>
      </c>
      <c r="L5" s="18">
        <v>24282</v>
      </c>
      <c r="M5">
        <f t="shared" ref="M5:M15" si="3">($F77-G77)^2</f>
        <v>7415531.5143820522</v>
      </c>
      <c r="N5">
        <f t="shared" si="1"/>
        <v>2456848.5145622045</v>
      </c>
      <c r="O5">
        <f t="shared" si="1"/>
        <v>24325764.895184427</v>
      </c>
    </row>
    <row r="6" spans="1:15" x14ac:dyDescent="0.25">
      <c r="A6" s="4" t="s">
        <v>7</v>
      </c>
      <c r="B6">
        <v>9.0466442793053901</v>
      </c>
      <c r="C6">
        <v>8.9966252520847192</v>
      </c>
      <c r="D6">
        <v>8.9945697501416308</v>
      </c>
      <c r="E6">
        <v>9.1128710981684495</v>
      </c>
      <c r="F6" s="11">
        <v>8490</v>
      </c>
      <c r="G6">
        <f t="shared" si="2"/>
        <v>8075.7841528220042</v>
      </c>
      <c r="H6">
        <f t="shared" si="0"/>
        <v>8059.2014115709762</v>
      </c>
      <c r="I6">
        <f t="shared" si="0"/>
        <v>9071.3021378495559</v>
      </c>
      <c r="K6" t="s">
        <v>79</v>
      </c>
      <c r="L6" s="18">
        <v>32107</v>
      </c>
      <c r="M6">
        <f t="shared" si="3"/>
        <v>138196015.53485635</v>
      </c>
      <c r="N6">
        <f t="shared" si="1"/>
        <v>101855296.13654032</v>
      </c>
      <c r="O6">
        <f t="shared" si="1"/>
        <v>188472719.34427962</v>
      </c>
    </row>
    <row r="7" spans="1:15" x14ac:dyDescent="0.25">
      <c r="A7" s="4" t="s">
        <v>8</v>
      </c>
      <c r="B7">
        <v>9.1532407799356097</v>
      </c>
      <c r="C7">
        <v>9.0693748756418007</v>
      </c>
      <c r="D7">
        <v>9.0426442461736904</v>
      </c>
      <c r="E7">
        <v>9.1275924029419002</v>
      </c>
      <c r="F7" s="11">
        <v>9445</v>
      </c>
      <c r="G7">
        <f t="shared" si="2"/>
        <v>8685.1927827944692</v>
      </c>
      <c r="H7">
        <f t="shared" si="0"/>
        <v>8456.1075493652424</v>
      </c>
      <c r="I7">
        <f t="shared" si="0"/>
        <v>9205.8313344118542</v>
      </c>
      <c r="K7" t="s">
        <v>80</v>
      </c>
      <c r="L7" s="18">
        <v>31771</v>
      </c>
      <c r="M7">
        <f t="shared" si="3"/>
        <v>117665833.18291585</v>
      </c>
      <c r="N7">
        <f t="shared" si="1"/>
        <v>73128350.363514662</v>
      </c>
      <c r="O7">
        <f t="shared" si="1"/>
        <v>163188412.39225543</v>
      </c>
    </row>
    <row r="8" spans="1:15" x14ac:dyDescent="0.25">
      <c r="A8" s="4" t="s">
        <v>9</v>
      </c>
      <c r="B8">
        <v>9.0401449949800607</v>
      </c>
      <c r="C8">
        <v>9.1388132293975097</v>
      </c>
      <c r="D8">
        <v>9.1030299884686094</v>
      </c>
      <c r="E8">
        <v>9.0803720322437798</v>
      </c>
      <c r="F8" s="11">
        <v>8435</v>
      </c>
      <c r="G8">
        <f t="shared" si="2"/>
        <v>9309.7100829809133</v>
      </c>
      <c r="H8">
        <f t="shared" si="0"/>
        <v>8982.4682871684854</v>
      </c>
      <c r="I8">
        <f t="shared" si="0"/>
        <v>8781.2323209697406</v>
      </c>
      <c r="K8" t="s">
        <v>81</v>
      </c>
      <c r="L8" s="18">
        <v>28392</v>
      </c>
      <c r="M8">
        <f t="shared" si="3"/>
        <v>57675002.480948806</v>
      </c>
      <c r="N8">
        <f t="shared" si="1"/>
        <v>19350174.997858096</v>
      </c>
      <c r="O8">
        <f t="shared" si="1"/>
        <v>83819685.727589369</v>
      </c>
    </row>
    <row r="9" spans="1:15" x14ac:dyDescent="0.25">
      <c r="A9" s="4" t="s">
        <v>10</v>
      </c>
      <c r="B9">
        <v>9.1532407799356097</v>
      </c>
      <c r="C9">
        <v>9.0893361496064102</v>
      </c>
      <c r="D9">
        <v>9.12045233841285</v>
      </c>
      <c r="E9">
        <v>9.1392040492799893</v>
      </c>
      <c r="F9" s="11">
        <v>9445</v>
      </c>
      <c r="G9">
        <f t="shared" si="2"/>
        <v>8860.3021843776551</v>
      </c>
      <c r="H9">
        <f t="shared" si="0"/>
        <v>9140.3352061835722</v>
      </c>
      <c r="I9">
        <f t="shared" si="0"/>
        <v>9313.3492138574948</v>
      </c>
      <c r="K9" t="s">
        <v>82</v>
      </c>
      <c r="L9" s="18">
        <v>22698</v>
      </c>
      <c r="M9">
        <f t="shared" si="3"/>
        <v>1136912.3441433401</v>
      </c>
      <c r="N9">
        <f t="shared" si="1"/>
        <v>2287433.6934614209</v>
      </c>
      <c r="O9">
        <f t="shared" si="1"/>
        <v>13508719.043299593</v>
      </c>
    </row>
    <row r="10" spans="1:15" x14ac:dyDescent="0.25">
      <c r="A10" s="4" t="s">
        <v>11</v>
      </c>
      <c r="B10">
        <v>9.2714354713359892</v>
      </c>
      <c r="C10">
        <v>9.2167824334606401</v>
      </c>
      <c r="D10">
        <v>9.2304239892549305</v>
      </c>
      <c r="E10">
        <v>9.20897154752749</v>
      </c>
      <c r="F10" s="11">
        <v>10630</v>
      </c>
      <c r="G10">
        <f t="shared" si="2"/>
        <v>10064.628561921552</v>
      </c>
      <c r="H10">
        <f t="shared" si="0"/>
        <v>10202.8665005323</v>
      </c>
      <c r="I10">
        <f t="shared" si="0"/>
        <v>9986.321119641827</v>
      </c>
      <c r="K10" t="s">
        <v>83</v>
      </c>
      <c r="L10" s="18">
        <v>23619</v>
      </c>
      <c r="M10">
        <f t="shared" si="3"/>
        <v>176700.610852357</v>
      </c>
      <c r="N10">
        <f t="shared" si="1"/>
        <v>8915935.1344510298</v>
      </c>
      <c r="O10">
        <f t="shared" si="1"/>
        <v>9816989.7519168034</v>
      </c>
    </row>
    <row r="11" spans="1:15" x14ac:dyDescent="0.25">
      <c r="A11" s="4" t="s">
        <v>12</v>
      </c>
      <c r="B11">
        <v>9.1865598433107696</v>
      </c>
      <c r="C11">
        <v>9.3138483200793907</v>
      </c>
      <c r="D11">
        <v>9.3275288800202798</v>
      </c>
      <c r="E11">
        <v>9.2485467168671196</v>
      </c>
      <c r="F11" s="11">
        <v>9765</v>
      </c>
      <c r="G11">
        <f t="shared" si="2"/>
        <v>11090.546082105264</v>
      </c>
      <c r="H11">
        <f t="shared" si="0"/>
        <v>11243.313552197653</v>
      </c>
      <c r="I11">
        <f t="shared" si="0"/>
        <v>10389.455918766402</v>
      </c>
      <c r="K11" t="s">
        <v>84</v>
      </c>
      <c r="L11" s="18">
        <v>21411</v>
      </c>
      <c r="M11">
        <f t="shared" si="3"/>
        <v>8557785.1179496162</v>
      </c>
      <c r="N11">
        <f t="shared" si="1"/>
        <v>43318983.900302067</v>
      </c>
      <c r="O11">
        <f t="shared" si="1"/>
        <v>82862.40883807982</v>
      </c>
    </row>
    <row r="12" spans="1:15" x14ac:dyDescent="0.25">
      <c r="A12" s="4" t="s">
        <v>13</v>
      </c>
      <c r="B12">
        <v>9.2662480039144697</v>
      </c>
      <c r="C12">
        <v>9.1585638720412703</v>
      </c>
      <c r="D12">
        <v>9.1620059976193193</v>
      </c>
      <c r="E12">
        <v>9.2019977783063105</v>
      </c>
      <c r="F12" s="11">
        <v>10575</v>
      </c>
      <c r="G12">
        <f t="shared" si="2"/>
        <v>9495.4106561875524</v>
      </c>
      <c r="H12">
        <f t="shared" si="0"/>
        <v>9528.1513685764603</v>
      </c>
      <c r="I12">
        <f t="shared" si="0"/>
        <v>9916.9210919368106</v>
      </c>
      <c r="K12" t="s">
        <v>85</v>
      </c>
      <c r="L12" s="18">
        <v>21107</v>
      </c>
      <c r="M12">
        <f t="shared" si="3"/>
        <v>5099398.95222452</v>
      </c>
      <c r="N12">
        <f t="shared" si="1"/>
        <v>31785336.69637299</v>
      </c>
      <c r="O12">
        <f t="shared" si="1"/>
        <v>1766906.1549400669</v>
      </c>
    </row>
    <row r="13" spans="1:15" x14ac:dyDescent="0.25">
      <c r="A13" s="4" t="s">
        <v>14</v>
      </c>
      <c r="B13">
        <v>9.2567467447903304</v>
      </c>
      <c r="C13">
        <v>9.2816356801374607</v>
      </c>
      <c r="D13">
        <v>9.2868879272466796</v>
      </c>
      <c r="E13">
        <v>9.2306844869165801</v>
      </c>
      <c r="F13" s="11">
        <v>10475</v>
      </c>
      <c r="G13">
        <f t="shared" si="2"/>
        <v>10738.9830998261</v>
      </c>
      <c r="H13">
        <f t="shared" si="0"/>
        <v>10795.535275764974</v>
      </c>
      <c r="I13">
        <f t="shared" si="0"/>
        <v>10205.524669606195</v>
      </c>
      <c r="K13" t="s">
        <v>86</v>
      </c>
      <c r="L13" s="18">
        <v>21809</v>
      </c>
      <c r="M13">
        <f t="shared" si="3"/>
        <v>4732319.155545664</v>
      </c>
      <c r="N13">
        <f t="shared" si="1"/>
        <v>39991295.189752519</v>
      </c>
      <c r="O13">
        <f t="shared" si="1"/>
        <v>2019326.0207780802</v>
      </c>
    </row>
    <row r="14" spans="1:15" x14ac:dyDescent="0.25">
      <c r="A14" s="4" t="s">
        <v>15</v>
      </c>
      <c r="B14">
        <v>9.3281234076325603</v>
      </c>
      <c r="C14">
        <v>9.2301968800137395</v>
      </c>
      <c r="D14">
        <v>9.2052269210010103</v>
      </c>
      <c r="E14">
        <v>9.1636741009334894</v>
      </c>
      <c r="F14" s="11">
        <v>11250</v>
      </c>
      <c r="G14">
        <f t="shared" si="2"/>
        <v>10200.549598368296</v>
      </c>
      <c r="H14">
        <f t="shared" si="0"/>
        <v>9948.9960045983134</v>
      </c>
      <c r="I14">
        <f t="shared" si="0"/>
        <v>9544.0585731940937</v>
      </c>
      <c r="K14" t="s">
        <v>87</v>
      </c>
      <c r="L14" s="18">
        <v>26987</v>
      </c>
      <c r="M14">
        <f t="shared" si="3"/>
        <v>13609253.928934893</v>
      </c>
      <c r="N14">
        <f t="shared" si="1"/>
        <v>4158569.3774316488</v>
      </c>
      <c r="O14">
        <f t="shared" si="1"/>
        <v>40607859.046257801</v>
      </c>
    </row>
    <row r="15" spans="1:15" x14ac:dyDescent="0.25">
      <c r="A15" s="4" t="s">
        <v>16</v>
      </c>
      <c r="B15">
        <v>9.2123383746388505</v>
      </c>
      <c r="C15">
        <v>9.3315921523680405</v>
      </c>
      <c r="D15">
        <v>9.38022804103365</v>
      </c>
      <c r="E15">
        <v>9.2032228806971208</v>
      </c>
      <c r="F15" s="11">
        <v>10020</v>
      </c>
      <c r="G15">
        <f t="shared" si="2"/>
        <v>11289.091137667088</v>
      </c>
      <c r="H15">
        <f t="shared" si="0"/>
        <v>11851.717123871791</v>
      </c>
      <c r="I15">
        <f t="shared" si="0"/>
        <v>9929.0777807498107</v>
      </c>
      <c r="K15" t="s">
        <v>88</v>
      </c>
      <c r="L15" s="18">
        <v>30048</v>
      </c>
      <c r="M15">
        <f t="shared" si="3"/>
        <v>41461383.332323186</v>
      </c>
      <c r="N15">
        <f t="shared" si="1"/>
        <v>91230.566861039944</v>
      </c>
      <c r="O15">
        <f t="shared" si="1"/>
        <v>87327992.132973462</v>
      </c>
    </row>
    <row r="16" spans="1:15" x14ac:dyDescent="0.25">
      <c r="A16" s="4" t="s">
        <v>17</v>
      </c>
      <c r="B16">
        <v>9.2058302164982901</v>
      </c>
      <c r="C16">
        <v>9.2412529849034808</v>
      </c>
      <c r="D16">
        <v>9.2950000013568506</v>
      </c>
      <c r="E16">
        <v>9.2500665168207803</v>
      </c>
      <c r="F16" s="11">
        <v>9955</v>
      </c>
      <c r="G16">
        <f t="shared" si="2"/>
        <v>10313.953693261587</v>
      </c>
      <c r="H16">
        <f t="shared" si="0"/>
        <v>10883.465624540855</v>
      </c>
      <c r="I16">
        <f t="shared" si="0"/>
        <v>10405.257818211734</v>
      </c>
      <c r="K16" s="14" t="s">
        <v>92</v>
      </c>
      <c r="L16" s="15"/>
      <c r="M16" s="15">
        <f>AVERAGE(M4:M15)</f>
        <v>33115542.315602858</v>
      </c>
      <c r="N16" s="15">
        <f t="shared" ref="N16:O16" si="4">AVERAGE(N4:N15)</f>
        <v>27319047.252677605</v>
      </c>
      <c r="O16" s="15">
        <f t="shared" si="4"/>
        <v>52281444.017653994</v>
      </c>
    </row>
    <row r="17" spans="1:15" x14ac:dyDescent="0.25">
      <c r="A17" s="4" t="s">
        <v>18</v>
      </c>
      <c r="B17">
        <v>9.3038307150635209</v>
      </c>
      <c r="C17">
        <v>9.2337599680570097</v>
      </c>
      <c r="D17">
        <v>9.2250306283296002</v>
      </c>
      <c r="E17">
        <v>9.2756251651647794</v>
      </c>
      <c r="F17" s="11">
        <v>10980</v>
      </c>
      <c r="G17">
        <f t="shared" si="2"/>
        <v>10236.959882680521</v>
      </c>
      <c r="H17">
        <f t="shared" si="0"/>
        <v>10147.986884839096</v>
      </c>
      <c r="I17">
        <f t="shared" si="0"/>
        <v>10674.629872867145</v>
      </c>
      <c r="K17" s="16" t="s">
        <v>93</v>
      </c>
      <c r="L17" s="17"/>
      <c r="M17" s="17">
        <f>SQRT(M16)</f>
        <v>5754.6105268387064</v>
      </c>
      <c r="N17" s="17">
        <f t="shared" ref="N17:O17" si="5">SQRT(N16)</f>
        <v>5226.76259769636</v>
      </c>
      <c r="O17" s="17">
        <f t="shared" si="5"/>
        <v>7230.5908484475867</v>
      </c>
    </row>
    <row r="18" spans="1:15" x14ac:dyDescent="0.25">
      <c r="A18" s="4" t="s">
        <v>19</v>
      </c>
      <c r="B18">
        <v>9.2128372521747703</v>
      </c>
      <c r="C18">
        <v>9.2391828803056999</v>
      </c>
      <c r="D18">
        <v>9.23207911666284</v>
      </c>
      <c r="E18">
        <v>9.2285008761944098</v>
      </c>
      <c r="F18" s="11">
        <v>10025</v>
      </c>
      <c r="G18">
        <f t="shared" si="2"/>
        <v>10292.624814421721</v>
      </c>
      <c r="H18">
        <f t="shared" si="0"/>
        <v>10219.767527334627</v>
      </c>
      <c r="I18">
        <f t="shared" si="0"/>
        <v>10183.264089578044</v>
      </c>
    </row>
    <row r="19" spans="1:15" x14ac:dyDescent="0.25">
      <c r="A19" s="4" t="s">
        <v>20</v>
      </c>
      <c r="B19">
        <v>9.1537700204877801</v>
      </c>
      <c r="C19">
        <v>9.2432043141639006</v>
      </c>
      <c r="D19">
        <v>9.2268995568825396</v>
      </c>
      <c r="E19">
        <v>9.2493761055607102</v>
      </c>
      <c r="F19" s="11">
        <v>9450</v>
      </c>
      <c r="G19">
        <f t="shared" si="2"/>
        <v>10334.099261820229</v>
      </c>
      <c r="H19">
        <f t="shared" si="0"/>
        <v>10166.970481250069</v>
      </c>
      <c r="I19">
        <f t="shared" si="0"/>
        <v>10398.076390404682</v>
      </c>
    </row>
    <row r="20" spans="1:15" x14ac:dyDescent="0.25">
      <c r="A20" s="4" t="s">
        <v>21</v>
      </c>
      <c r="B20">
        <v>9.1016409550528401</v>
      </c>
      <c r="C20">
        <v>9.1566724892497202</v>
      </c>
      <c r="D20">
        <v>9.1018220991573795</v>
      </c>
      <c r="E20">
        <v>9.2111173075675197</v>
      </c>
      <c r="F20" s="11">
        <v>8970</v>
      </c>
      <c r="G20">
        <f t="shared" si="2"/>
        <v>9477.4681732742938</v>
      </c>
      <c r="H20">
        <f t="shared" si="2"/>
        <v>8971.6250097937318</v>
      </c>
      <c r="I20">
        <f t="shared" si="2"/>
        <v>10007.772374839722</v>
      </c>
    </row>
    <row r="21" spans="1:15" x14ac:dyDescent="0.25">
      <c r="A21" s="4" t="s">
        <v>22</v>
      </c>
      <c r="B21">
        <v>9.1474005722023009</v>
      </c>
      <c r="C21">
        <v>9.1464684395916294</v>
      </c>
      <c r="D21">
        <v>9.1200065439751299</v>
      </c>
      <c r="E21">
        <v>9.2598958001109697</v>
      </c>
      <c r="F21" s="11">
        <v>9390</v>
      </c>
      <c r="G21">
        <f t="shared" si="2"/>
        <v>9381.2513528688214</v>
      </c>
      <c r="H21">
        <f t="shared" si="2"/>
        <v>9136.2614036964696</v>
      </c>
      <c r="I21">
        <f t="shared" si="2"/>
        <v>10508.038346972577</v>
      </c>
    </row>
    <row r="22" spans="1:15" x14ac:dyDescent="0.25">
      <c r="A22" s="4" t="s">
        <v>23</v>
      </c>
      <c r="B22">
        <v>9.2316125072517199</v>
      </c>
      <c r="C22">
        <v>9.2172394752591593</v>
      </c>
      <c r="D22">
        <v>9.18645866475884</v>
      </c>
      <c r="E22">
        <v>9.3287923167119207</v>
      </c>
      <c r="F22" s="11">
        <v>10215</v>
      </c>
      <c r="G22">
        <f t="shared" si="2"/>
        <v>10069.229569207153</v>
      </c>
      <c r="H22">
        <f t="shared" si="2"/>
        <v>9764.0120414212652</v>
      </c>
      <c r="I22">
        <f t="shared" si="2"/>
        <v>11257.527744550393</v>
      </c>
    </row>
    <row r="23" spans="1:15" x14ac:dyDescent="0.25">
      <c r="A23" s="4" t="s">
        <v>24</v>
      </c>
      <c r="B23">
        <v>9.3758548104537507</v>
      </c>
      <c r="C23">
        <v>9.2780533566592496</v>
      </c>
      <c r="D23">
        <v>9.2497902449307592</v>
      </c>
      <c r="E23">
        <v>9.36884007243812</v>
      </c>
      <c r="F23" s="11">
        <v>11800</v>
      </c>
      <c r="G23">
        <f t="shared" si="2"/>
        <v>10700.58141323475</v>
      </c>
      <c r="H23">
        <f t="shared" si="2"/>
        <v>10402.383535028246</v>
      </c>
      <c r="I23">
        <f t="shared" si="2"/>
        <v>11717.515732409511</v>
      </c>
    </row>
    <row r="24" spans="1:15" x14ac:dyDescent="0.25">
      <c r="A24" s="4" t="s">
        <v>25</v>
      </c>
      <c r="B24">
        <v>9.2591305361456104</v>
      </c>
      <c r="C24">
        <v>9.3253498459992503</v>
      </c>
      <c r="D24">
        <v>9.3172251338494405</v>
      </c>
      <c r="E24">
        <v>9.3170948847026196</v>
      </c>
      <c r="F24" s="11">
        <v>10500</v>
      </c>
      <c r="G24">
        <f t="shared" si="2"/>
        <v>11218.84066277113</v>
      </c>
      <c r="H24">
        <f t="shared" si="2"/>
        <v>11128.060094101549</v>
      </c>
      <c r="I24">
        <f t="shared" si="2"/>
        <v>11126.610768157303</v>
      </c>
    </row>
    <row r="25" spans="1:15" x14ac:dyDescent="0.25">
      <c r="A25" s="4" t="s">
        <v>26</v>
      </c>
      <c r="B25">
        <v>9.4169479546502899</v>
      </c>
      <c r="C25">
        <v>9.2919085563332597</v>
      </c>
      <c r="D25">
        <v>9.3086777289601095</v>
      </c>
      <c r="E25">
        <v>9.3462110016791993</v>
      </c>
      <c r="F25" s="11">
        <v>12295</v>
      </c>
      <c r="G25">
        <f t="shared" si="2"/>
        <v>10849.871942162208</v>
      </c>
      <c r="H25">
        <f t="shared" si="2"/>
        <v>11033.349400780849</v>
      </c>
      <c r="I25">
        <f t="shared" si="2"/>
        <v>11455.336859750774</v>
      </c>
    </row>
    <row r="26" spans="1:15" x14ac:dyDescent="0.25">
      <c r="A26" s="4" t="s">
        <v>27</v>
      </c>
      <c r="B26">
        <v>9.3156008826336691</v>
      </c>
      <c r="C26">
        <v>9.3754052566333197</v>
      </c>
      <c r="D26">
        <v>9.3720739930978301</v>
      </c>
      <c r="E26">
        <v>9.2909894108582503</v>
      </c>
      <c r="F26" s="11">
        <v>11110</v>
      </c>
      <c r="G26">
        <f t="shared" si="2"/>
        <v>11794.696457122151</v>
      </c>
      <c r="H26">
        <f t="shared" si="2"/>
        <v>11755.470587032862</v>
      </c>
      <c r="I26">
        <f t="shared" si="2"/>
        <v>10839.90391319827</v>
      </c>
    </row>
    <row r="27" spans="1:15" x14ac:dyDescent="0.25">
      <c r="A27" s="4" t="s">
        <v>28</v>
      </c>
      <c r="B27">
        <v>9.4540705568987793</v>
      </c>
      <c r="C27">
        <v>9.3348427175299999</v>
      </c>
      <c r="D27">
        <v>9.3823385343399295</v>
      </c>
      <c r="E27">
        <v>9.3236789123150494</v>
      </c>
      <c r="F27" s="11">
        <v>12760</v>
      </c>
      <c r="G27">
        <f t="shared" si="2"/>
        <v>11325.846769954422</v>
      </c>
      <c r="H27">
        <f t="shared" si="2"/>
        <v>11876.756506960677</v>
      </c>
      <c r="I27">
        <f t="shared" si="2"/>
        <v>11200.110376900755</v>
      </c>
    </row>
    <row r="28" spans="1:15" x14ac:dyDescent="0.25">
      <c r="A28" s="4" t="s">
        <v>29</v>
      </c>
      <c r="B28">
        <v>9.5178250717241397</v>
      </c>
      <c r="C28">
        <v>9.4591370052196702</v>
      </c>
      <c r="D28">
        <v>9.5187675886142102</v>
      </c>
      <c r="E28">
        <v>9.3653641647907797</v>
      </c>
      <c r="F28" s="11">
        <v>13600</v>
      </c>
      <c r="G28">
        <f t="shared" si="2"/>
        <v>12824.811925071521</v>
      </c>
      <c r="H28">
        <f t="shared" si="2"/>
        <v>13612.824272302176</v>
      </c>
      <c r="I28">
        <f t="shared" si="2"/>
        <v>11676.857433050134</v>
      </c>
    </row>
    <row r="29" spans="1:15" x14ac:dyDescent="0.25">
      <c r="A29" s="4" t="s">
        <v>30</v>
      </c>
      <c r="B29">
        <v>9.5316989707873407</v>
      </c>
      <c r="C29">
        <v>9.5363437404886309</v>
      </c>
      <c r="D29">
        <v>9.5850487143877992</v>
      </c>
      <c r="E29">
        <v>9.3928136086379297</v>
      </c>
      <c r="F29" s="11">
        <v>13790</v>
      </c>
      <c r="G29">
        <f t="shared" si="2"/>
        <v>13854.200356695606</v>
      </c>
      <c r="H29">
        <f t="shared" si="2"/>
        <v>14545.671172088823</v>
      </c>
      <c r="I29">
        <f t="shared" si="2"/>
        <v>12001.820296461181</v>
      </c>
    </row>
    <row r="30" spans="1:15" x14ac:dyDescent="0.25">
      <c r="A30" s="4" t="s">
        <v>31</v>
      </c>
      <c r="B30">
        <v>9.4955193142098402</v>
      </c>
      <c r="C30">
        <v>9.4745226879488609</v>
      </c>
      <c r="D30">
        <v>9.5233748790589203</v>
      </c>
      <c r="E30">
        <v>9.3465580711036793</v>
      </c>
      <c r="F30" s="11">
        <v>13300</v>
      </c>
      <c r="G30">
        <f t="shared" si="2"/>
        <v>13023.656167116633</v>
      </c>
      <c r="H30">
        <f t="shared" si="2"/>
        <v>13675.687210204116</v>
      </c>
      <c r="I30">
        <f t="shared" si="2"/>
        <v>11459.313346940557</v>
      </c>
    </row>
    <row r="31" spans="1:15" x14ac:dyDescent="0.25">
      <c r="A31" s="4" t="s">
        <v>32</v>
      </c>
      <c r="B31">
        <v>9.5214948006130999</v>
      </c>
      <c r="C31">
        <v>9.52115215072822</v>
      </c>
      <c r="D31">
        <v>9.5479381839846695</v>
      </c>
      <c r="E31">
        <v>9.3744338661037396</v>
      </c>
      <c r="F31" s="11">
        <v>13650</v>
      </c>
      <c r="G31">
        <f t="shared" si="2"/>
        <v>13645.323630295832</v>
      </c>
      <c r="H31">
        <f t="shared" si="2"/>
        <v>14015.766927189803</v>
      </c>
      <c r="I31">
        <f t="shared" si="2"/>
        <v>11783.244763618224</v>
      </c>
    </row>
    <row r="32" spans="1:15" x14ac:dyDescent="0.25">
      <c r="A32" s="4" t="s">
        <v>33</v>
      </c>
      <c r="B32">
        <v>9.6303656314156694</v>
      </c>
      <c r="C32">
        <v>9.5154195758061508</v>
      </c>
      <c r="D32">
        <v>9.5179575147051398</v>
      </c>
      <c r="E32">
        <v>9.3537726276274</v>
      </c>
      <c r="F32" s="11">
        <v>15220</v>
      </c>
      <c r="G32">
        <f t="shared" si="2"/>
        <v>13567.324571576266</v>
      </c>
      <c r="H32">
        <f t="shared" si="2"/>
        <v>13601.801343826592</v>
      </c>
      <c r="I32">
        <f t="shared" si="2"/>
        <v>11542.286156925826</v>
      </c>
    </row>
    <row r="33" spans="1:9" x14ac:dyDescent="0.25">
      <c r="A33" s="4" t="s">
        <v>34</v>
      </c>
      <c r="B33">
        <v>9.6091164919335501</v>
      </c>
      <c r="C33">
        <v>9.6581953566472798</v>
      </c>
      <c r="D33">
        <v>9.6669570539111298</v>
      </c>
      <c r="E33">
        <v>9.3756794828487209</v>
      </c>
      <c r="F33" s="11">
        <v>14900</v>
      </c>
      <c r="G33">
        <f t="shared" si="2"/>
        <v>15649.517372068041</v>
      </c>
      <c r="H33">
        <f t="shared" si="2"/>
        <v>15787.236149701839</v>
      </c>
      <c r="I33">
        <f t="shared" si="2"/>
        <v>11797.931315614624</v>
      </c>
    </row>
    <row r="34" spans="1:9" x14ac:dyDescent="0.25">
      <c r="A34" s="4" t="s">
        <v>35</v>
      </c>
      <c r="B34">
        <v>9.5489531730964998</v>
      </c>
      <c r="C34">
        <v>9.6839564949647201</v>
      </c>
      <c r="D34">
        <v>9.7202976315832004</v>
      </c>
      <c r="E34">
        <v>9.4477375273235094</v>
      </c>
      <c r="F34" s="11">
        <v>14030</v>
      </c>
      <c r="G34">
        <f t="shared" si="2"/>
        <v>16057.904426602634</v>
      </c>
      <c r="H34">
        <f t="shared" si="2"/>
        <v>16652.200212667907</v>
      </c>
      <c r="I34">
        <f t="shared" si="2"/>
        <v>12679.445887641097</v>
      </c>
    </row>
    <row r="35" spans="1:9" x14ac:dyDescent="0.25">
      <c r="A35" s="4" t="s">
        <v>36</v>
      </c>
      <c r="B35">
        <v>9.4572004499077007</v>
      </c>
      <c r="C35">
        <v>9.6103316580297999</v>
      </c>
      <c r="D35">
        <v>9.6016920907999594</v>
      </c>
      <c r="E35">
        <v>9.4803130681860104</v>
      </c>
      <c r="F35" s="11">
        <v>12800</v>
      </c>
      <c r="G35">
        <f t="shared" si="2"/>
        <v>14918.116980174816</v>
      </c>
      <c r="H35">
        <f t="shared" si="2"/>
        <v>14789.78606560401</v>
      </c>
      <c r="I35">
        <f t="shared" si="2"/>
        <v>13099.286842270341</v>
      </c>
    </row>
    <row r="36" spans="1:9" x14ac:dyDescent="0.25">
      <c r="A36" s="4" t="s">
        <v>37</v>
      </c>
      <c r="B36">
        <v>9.44145209293956</v>
      </c>
      <c r="C36">
        <v>9.4317887521363097</v>
      </c>
      <c r="D36">
        <v>9.3761507609156798</v>
      </c>
      <c r="E36">
        <v>9.4236012395485407</v>
      </c>
      <c r="F36" s="11">
        <v>12600</v>
      </c>
      <c r="G36">
        <f t="shared" si="2"/>
        <v>12478.828310462583</v>
      </c>
      <c r="H36">
        <f t="shared" si="2"/>
        <v>11803.49273226307</v>
      </c>
      <c r="I36">
        <f t="shared" si="2"/>
        <v>12377.074868804872</v>
      </c>
    </row>
    <row r="37" spans="1:9" x14ac:dyDescent="0.25">
      <c r="A37" s="4" t="s">
        <v>38</v>
      </c>
      <c r="B37">
        <v>9.3501023143513393</v>
      </c>
      <c r="C37">
        <v>9.4666418482469599</v>
      </c>
      <c r="D37">
        <v>9.4143589602689293</v>
      </c>
      <c r="E37">
        <v>9.4528608659006697</v>
      </c>
      <c r="F37" s="11">
        <v>11500</v>
      </c>
      <c r="G37">
        <f t="shared" si="2"/>
        <v>12921.422194431623</v>
      </c>
      <c r="H37">
        <f t="shared" si="2"/>
        <v>12263.209484571409</v>
      </c>
      <c r="I37">
        <f t="shared" si="2"/>
        <v>12744.573675288348</v>
      </c>
    </row>
    <row r="38" spans="1:9" x14ac:dyDescent="0.25">
      <c r="A38" s="4" t="s">
        <v>39</v>
      </c>
      <c r="B38">
        <v>9.3236690572831797</v>
      </c>
      <c r="C38">
        <v>9.3327175089246897</v>
      </c>
      <c r="D38">
        <v>9.2845104232721507</v>
      </c>
      <c r="E38">
        <v>9.4303770788080694</v>
      </c>
      <c r="F38" s="11">
        <v>11200</v>
      </c>
      <c r="G38">
        <f t="shared" si="2"/>
        <v>11301.802541486781</v>
      </c>
      <c r="H38">
        <f t="shared" si="2"/>
        <v>10769.89933459134</v>
      </c>
      <c r="I38">
        <f t="shared" si="2"/>
        <v>12461.224709559352</v>
      </c>
    </row>
    <row r="39" spans="1:9" x14ac:dyDescent="0.25">
      <c r="A39" s="4" t="s">
        <v>40</v>
      </c>
      <c r="B39">
        <v>9.2770640040190901</v>
      </c>
      <c r="C39">
        <v>9.3378352993591296</v>
      </c>
      <c r="D39">
        <v>9.2876683522217807</v>
      </c>
      <c r="E39">
        <v>9.4512356260790806</v>
      </c>
      <c r="F39" s="11">
        <v>10690</v>
      </c>
      <c r="G39">
        <f t="shared" si="2"/>
        <v>11359.791058395624</v>
      </c>
      <c r="H39">
        <f t="shared" si="2"/>
        <v>10803.963669550485</v>
      </c>
      <c r="I39">
        <f t="shared" si="2"/>
        <v>12723.877509314221</v>
      </c>
    </row>
    <row r="40" spans="1:9" x14ac:dyDescent="0.25">
      <c r="A40" s="4" t="s">
        <v>41</v>
      </c>
      <c r="B40">
        <v>9.4318826419234103</v>
      </c>
      <c r="C40">
        <v>9.3001303657025893</v>
      </c>
      <c r="D40">
        <v>9.2642221996029104</v>
      </c>
      <c r="E40">
        <v>9.4864459315182295</v>
      </c>
      <c r="F40" s="11">
        <v>12480</v>
      </c>
      <c r="G40">
        <f t="shared" si="2"/>
        <v>10939.445243675233</v>
      </c>
      <c r="H40">
        <f t="shared" si="2"/>
        <v>10553.598804041687</v>
      </c>
      <c r="I40">
        <f t="shared" si="2"/>
        <v>13179.869827868444</v>
      </c>
    </row>
    <row r="41" spans="1:9" x14ac:dyDescent="0.25">
      <c r="A41" s="4" t="s">
        <v>42</v>
      </c>
      <c r="B41">
        <v>9.4765434127508303</v>
      </c>
      <c r="C41">
        <v>9.4430948895369191</v>
      </c>
      <c r="D41">
        <v>9.4136839930863303</v>
      </c>
      <c r="E41">
        <v>9.51340853661792</v>
      </c>
      <c r="F41" s="11">
        <v>13050</v>
      </c>
      <c r="G41">
        <f t="shared" si="2"/>
        <v>12620.716248759041</v>
      </c>
      <c r="H41">
        <f t="shared" si="2"/>
        <v>12254.935013428367</v>
      </c>
      <c r="I41">
        <f t="shared" si="2"/>
        <v>13540.067566821979</v>
      </c>
    </row>
    <row r="42" spans="1:9" x14ac:dyDescent="0.25">
      <c r="A42" s="4" t="s">
        <v>43</v>
      </c>
      <c r="B42">
        <v>9.4714731091944202</v>
      </c>
      <c r="C42">
        <v>9.4155578006536906</v>
      </c>
      <c r="D42">
        <v>9.4258584448434792</v>
      </c>
      <c r="E42">
        <v>9.4665121439738193</v>
      </c>
      <c r="F42" s="11">
        <v>12984</v>
      </c>
      <c r="G42">
        <f t="shared" si="2"/>
        <v>12277.919931325283</v>
      </c>
      <c r="H42">
        <f t="shared" si="2"/>
        <v>12405.044021919664</v>
      </c>
      <c r="I42">
        <f t="shared" si="2"/>
        <v>12919.74633944308</v>
      </c>
    </row>
    <row r="43" spans="1:9" x14ac:dyDescent="0.25">
      <c r="A43" s="4" t="s">
        <v>44</v>
      </c>
      <c r="B43">
        <v>9.4092731945753307</v>
      </c>
      <c r="C43">
        <v>9.4936140774986999</v>
      </c>
      <c r="D43">
        <v>9.5107320303801508</v>
      </c>
      <c r="E43">
        <v>9.4933727463859299</v>
      </c>
      <c r="F43" s="11">
        <v>12201</v>
      </c>
      <c r="G43">
        <f t="shared" si="2"/>
        <v>13274.684475432943</v>
      </c>
      <c r="H43">
        <f t="shared" si="2"/>
        <v>13503.875946673552</v>
      </c>
      <c r="I43">
        <f t="shared" si="2"/>
        <v>13271.481267589219</v>
      </c>
    </row>
    <row r="44" spans="1:9" x14ac:dyDescent="0.25">
      <c r="A44" s="4" t="s">
        <v>45</v>
      </c>
      <c r="B44">
        <v>9.3940775929112998</v>
      </c>
      <c r="C44">
        <v>9.4116663230831996</v>
      </c>
      <c r="D44">
        <v>9.4095397935198601</v>
      </c>
      <c r="E44">
        <v>9.4738496082306405</v>
      </c>
      <c r="F44" s="11">
        <v>12017</v>
      </c>
      <c r="G44">
        <f t="shared" si="2"/>
        <v>12230.233526765755</v>
      </c>
      <c r="H44">
        <f t="shared" si="2"/>
        <v>12204.253207353715</v>
      </c>
      <c r="I44">
        <f t="shared" si="2"/>
        <v>13014.893157726246</v>
      </c>
    </row>
    <row r="45" spans="1:9" x14ac:dyDescent="0.25">
      <c r="A45" s="4" t="s">
        <v>46</v>
      </c>
      <c r="B45">
        <v>9.4485695607084299</v>
      </c>
      <c r="C45">
        <v>9.43516079717498</v>
      </c>
      <c r="D45">
        <v>9.4122061408827307</v>
      </c>
      <c r="E45">
        <v>9.4962883239529106</v>
      </c>
      <c r="F45" s="11">
        <v>12690</v>
      </c>
      <c r="G45">
        <f t="shared" si="2"/>
        <v>12520.978507797476</v>
      </c>
      <c r="H45">
        <f t="shared" si="2"/>
        <v>12236.837406801553</v>
      </c>
      <c r="I45">
        <f t="shared" si="2"/>
        <v>13310.231763241345</v>
      </c>
    </row>
    <row r="46" spans="1:9" x14ac:dyDescent="0.25">
      <c r="A46" s="4" t="s">
        <v>47</v>
      </c>
      <c r="B46">
        <v>9.5812140353147193</v>
      </c>
      <c r="C46">
        <v>9.5171608011175</v>
      </c>
      <c r="D46">
        <v>9.51372538632112</v>
      </c>
      <c r="E46">
        <v>9.5682596657995393</v>
      </c>
      <c r="F46" s="11">
        <v>14490</v>
      </c>
      <c r="G46">
        <f t="shared" si="2"/>
        <v>13590.968919622355</v>
      </c>
      <c r="H46">
        <f t="shared" si="2"/>
        <v>13544.358412952599</v>
      </c>
      <c r="I46">
        <f t="shared" si="2"/>
        <v>14303.501777273836</v>
      </c>
    </row>
    <row r="47" spans="1:9" x14ac:dyDescent="0.25">
      <c r="A47" s="4" t="s">
        <v>48</v>
      </c>
      <c r="B47">
        <v>9.7925559918288396</v>
      </c>
      <c r="C47">
        <v>9.6226868644450807</v>
      </c>
      <c r="D47">
        <v>9.61964911720872</v>
      </c>
      <c r="E47">
        <v>9.6027578880486306</v>
      </c>
      <c r="F47" s="11">
        <v>17900</v>
      </c>
      <c r="G47">
        <f t="shared" si="2"/>
        <v>15103.576732338042</v>
      </c>
      <c r="H47">
        <f t="shared" si="2"/>
        <v>15057.765500560066</v>
      </c>
      <c r="I47">
        <f t="shared" si="2"/>
        <v>14805.557381921017</v>
      </c>
    </row>
    <row r="48" spans="1:9" x14ac:dyDescent="0.25">
      <c r="A48" s="4" t="s">
        <v>49</v>
      </c>
      <c r="B48">
        <v>9.7439054827116607</v>
      </c>
      <c r="C48">
        <v>9.7348442605778391</v>
      </c>
      <c r="D48">
        <v>9.7590629897311292</v>
      </c>
      <c r="E48">
        <v>9.5437107203031299</v>
      </c>
      <c r="F48" s="11">
        <v>17050</v>
      </c>
      <c r="G48">
        <f t="shared" si="2"/>
        <v>16896.204004749579</v>
      </c>
      <c r="H48">
        <f t="shared" si="2"/>
        <v>17310.40404713426</v>
      </c>
      <c r="I48">
        <f t="shared" si="2"/>
        <v>13956.640846271745</v>
      </c>
    </row>
    <row r="49" spans="1:9" x14ac:dyDescent="0.25">
      <c r="A49" s="4" t="s">
        <v>50</v>
      </c>
      <c r="B49">
        <v>9.7198651500091202</v>
      </c>
      <c r="C49">
        <v>9.7691554500911106</v>
      </c>
      <c r="D49">
        <v>9.8391628371173407</v>
      </c>
      <c r="E49">
        <v>9.5736616400410792</v>
      </c>
      <c r="F49" s="11">
        <v>16645</v>
      </c>
      <c r="G49">
        <f t="shared" si="2"/>
        <v>17485.993186586224</v>
      </c>
      <c r="H49">
        <f t="shared" si="2"/>
        <v>18754.009285816042</v>
      </c>
      <c r="I49">
        <f t="shared" si="2"/>
        <v>14380.977999311564</v>
      </c>
    </row>
    <row r="50" spans="1:9" x14ac:dyDescent="0.25">
      <c r="A50" s="4" t="s">
        <v>51</v>
      </c>
      <c r="B50">
        <v>9.5229589297179906</v>
      </c>
      <c r="C50">
        <v>9.6957554215091104</v>
      </c>
      <c r="D50">
        <v>9.75444585010308</v>
      </c>
      <c r="E50">
        <v>9.5503004127295004</v>
      </c>
      <c r="F50" s="11">
        <v>13670</v>
      </c>
      <c r="G50">
        <f t="shared" si="2"/>
        <v>16248.492618375587</v>
      </c>
      <c r="H50">
        <f t="shared" si="2"/>
        <v>17230.663722395839</v>
      </c>
      <c r="I50">
        <f t="shared" si="2"/>
        <v>14048.914510379007</v>
      </c>
    </row>
    <row r="51" spans="1:9" x14ac:dyDescent="0.25">
      <c r="A51" s="4" t="s">
        <v>52</v>
      </c>
      <c r="B51">
        <v>9.5485967303908907</v>
      </c>
      <c r="C51">
        <v>9.5534999763175694</v>
      </c>
      <c r="D51">
        <v>9.5665925781083097</v>
      </c>
      <c r="E51">
        <v>9.5712983226691897</v>
      </c>
      <c r="F51" s="11">
        <v>14025</v>
      </c>
      <c r="G51">
        <f t="shared" si="2"/>
        <v>14093.936893278182</v>
      </c>
      <c r="H51">
        <f t="shared" si="2"/>
        <v>14279.676450491877</v>
      </c>
      <c r="I51">
        <f t="shared" si="2"/>
        <v>14347.031313377434</v>
      </c>
    </row>
    <row r="52" spans="1:9" x14ac:dyDescent="0.25">
      <c r="A52" s="19" t="s">
        <v>53</v>
      </c>
      <c r="B52" s="20">
        <v>9.4610990903233603</v>
      </c>
      <c r="C52" s="20">
        <v>9.5660762867984293</v>
      </c>
      <c r="D52" s="20">
        <v>9.5519964168808507</v>
      </c>
      <c r="E52" s="20">
        <v>9.6068916574040699</v>
      </c>
      <c r="F52" s="18">
        <v>12850</v>
      </c>
      <c r="G52" s="20">
        <f t="shared" si="2"/>
        <v>14272.305880476932</v>
      </c>
      <c r="H52" s="20">
        <f t="shared" si="2"/>
        <v>14072.761744498366</v>
      </c>
      <c r="I52" s="20">
        <f t="shared" si="2"/>
        <v>14866.886814848473</v>
      </c>
    </row>
    <row r="53" spans="1:9" x14ac:dyDescent="0.25">
      <c r="A53" s="19" t="s">
        <v>54</v>
      </c>
      <c r="B53" s="20">
        <v>9.4136892959622092</v>
      </c>
      <c r="C53" s="20">
        <v>9.4959842848465001</v>
      </c>
      <c r="D53" s="20">
        <v>9.4485078050985294</v>
      </c>
      <c r="E53" s="20">
        <v>9.6336104149617992</v>
      </c>
      <c r="F53" s="18">
        <v>12255</v>
      </c>
      <c r="G53" s="20">
        <f t="shared" si="2"/>
        <v>13306.185547405028</v>
      </c>
      <c r="H53" s="20">
        <f t="shared" si="2"/>
        <v>12689.216345508099</v>
      </c>
      <c r="I53" s="20">
        <f t="shared" si="2"/>
        <v>15269.465815102894</v>
      </c>
    </row>
    <row r="54" spans="1:9" x14ac:dyDescent="0.25">
      <c r="A54" s="19" t="s">
        <v>55</v>
      </c>
      <c r="B54" s="20">
        <v>9.3487100412409507</v>
      </c>
      <c r="C54" s="20">
        <v>9.3642780348846504</v>
      </c>
      <c r="D54" s="20">
        <v>9.3057057777918093</v>
      </c>
      <c r="E54" s="20">
        <v>9.5872592009640307</v>
      </c>
      <c r="F54" s="18">
        <v>11484</v>
      </c>
      <c r="G54" s="20">
        <f t="shared" si="2"/>
        <v>11664.181733956526</v>
      </c>
      <c r="H54" s="20">
        <f t="shared" si="2"/>
        <v>11000.607502899145</v>
      </c>
      <c r="I54" s="20">
        <f t="shared" si="2"/>
        <v>14577.859746055548</v>
      </c>
    </row>
    <row r="55" spans="1:9" x14ac:dyDescent="0.25">
      <c r="A55" s="19" t="s">
        <v>56</v>
      </c>
      <c r="B55" s="20">
        <v>9.4085352779264202</v>
      </c>
      <c r="C55" s="20">
        <v>9.3779993397218</v>
      </c>
      <c r="D55" s="20">
        <v>9.3068173902982494</v>
      </c>
      <c r="E55" s="20">
        <v>9.61377734558965</v>
      </c>
      <c r="F55" s="18">
        <v>12192</v>
      </c>
      <c r="G55" s="20">
        <f t="shared" si="2"/>
        <v>11825.33259890408</v>
      </c>
      <c r="H55" s="20">
        <f t="shared" si="2"/>
        <v>11012.842714925257</v>
      </c>
      <c r="I55" s="20">
        <f t="shared" si="2"/>
        <v>14969.608811705615</v>
      </c>
    </row>
    <row r="56" spans="1:9" x14ac:dyDescent="0.25">
      <c r="A56" s="19" t="s">
        <v>57</v>
      </c>
      <c r="B56" s="20">
        <v>9.4193038597165497</v>
      </c>
      <c r="C56" s="20">
        <v>9.39944072400551</v>
      </c>
      <c r="D56" s="20">
        <v>9.3337789113959602</v>
      </c>
      <c r="E56" s="20">
        <v>9.5941481591100803</v>
      </c>
      <c r="F56" s="18">
        <v>12324</v>
      </c>
      <c r="G56" s="20">
        <f t="shared" si="2"/>
        <v>12081.621879270037</v>
      </c>
      <c r="H56" s="20">
        <f t="shared" si="2"/>
        <v>11313.804671052343</v>
      </c>
      <c r="I56" s="20">
        <f t="shared" si="2"/>
        <v>14678.632723579445</v>
      </c>
    </row>
    <row r="57" spans="1:9" x14ac:dyDescent="0.25">
      <c r="A57" s="19" t="s">
        <v>58</v>
      </c>
      <c r="B57" s="20">
        <v>9.45759099863362</v>
      </c>
      <c r="C57" s="20">
        <v>9.4566418775672094</v>
      </c>
      <c r="D57" s="20">
        <v>9.4134226176722606</v>
      </c>
      <c r="E57" s="20">
        <v>9.6166665732126901</v>
      </c>
      <c r="F57" s="18">
        <v>12805</v>
      </c>
      <c r="G57" s="20">
        <f t="shared" si="2"/>
        <v>12792.852270489455</v>
      </c>
      <c r="H57" s="20">
        <f t="shared" si="2"/>
        <v>12251.732293289218</v>
      </c>
      <c r="I57" s="20">
        <f t="shared" si="2"/>
        <v>15012.921959632018</v>
      </c>
    </row>
    <row r="58" spans="1:9" x14ac:dyDescent="0.25">
      <c r="A58" s="19" t="s">
        <v>59</v>
      </c>
      <c r="B58" s="20">
        <v>9.5314088634455896</v>
      </c>
      <c r="C58" s="20">
        <v>9.5274282033567204</v>
      </c>
      <c r="D58" s="20">
        <v>9.5225913308658008</v>
      </c>
      <c r="E58" s="20">
        <v>9.6886658314898799</v>
      </c>
      <c r="F58" s="18">
        <v>13786</v>
      </c>
      <c r="G58" s="20">
        <f t="shared" si="2"/>
        <v>13731.231699328999</v>
      </c>
      <c r="H58" s="20">
        <f t="shared" si="2"/>
        <v>13664.975847183481</v>
      </c>
      <c r="I58" s="20">
        <f t="shared" si="2"/>
        <v>16133.704847190193</v>
      </c>
    </row>
    <row r="59" spans="1:9" x14ac:dyDescent="0.25">
      <c r="A59" s="19" t="s">
        <v>60</v>
      </c>
      <c r="B59" s="20">
        <v>9.6399776320553308</v>
      </c>
      <c r="C59" s="20">
        <v>9.5788889498690004</v>
      </c>
      <c r="D59" s="20">
        <v>9.5691687481244099</v>
      </c>
      <c r="E59" s="20">
        <v>9.7227211314815101</v>
      </c>
      <c r="F59" s="18">
        <v>15367</v>
      </c>
      <c r="G59" s="20">
        <f t="shared" si="2"/>
        <v>14456.348648185569</v>
      </c>
      <c r="H59" s="20">
        <f t="shared" si="2"/>
        <v>14316.51075014104</v>
      </c>
      <c r="I59" s="20">
        <f t="shared" si="2"/>
        <v>16692.605759833332</v>
      </c>
    </row>
    <row r="60" spans="1:9" x14ac:dyDescent="0.25">
      <c r="A60" s="19" t="s">
        <v>61</v>
      </c>
      <c r="B60" s="20">
        <v>9.5830756554614194</v>
      </c>
      <c r="C60" s="20">
        <v>9.5931439451202305</v>
      </c>
      <c r="D60" s="20">
        <v>9.5905826819406101</v>
      </c>
      <c r="E60" s="20">
        <v>9.6650161815150302</v>
      </c>
      <c r="F60" s="18">
        <v>14517</v>
      </c>
      <c r="G60" s="20">
        <f t="shared" si="2"/>
        <v>14663.899634071984</v>
      </c>
      <c r="H60" s="20">
        <f t="shared" si="2"/>
        <v>14626.389584929162</v>
      </c>
      <c r="I60" s="20">
        <f t="shared" si="2"/>
        <v>15756.624854766209</v>
      </c>
    </row>
    <row r="61" spans="1:9" x14ac:dyDescent="0.25">
      <c r="A61" s="19" t="s">
        <v>62</v>
      </c>
      <c r="B61" s="20">
        <v>9.6261517721384902</v>
      </c>
      <c r="C61" s="20">
        <v>9.6102385733453506</v>
      </c>
      <c r="D61" s="20">
        <v>9.6374436325429098</v>
      </c>
      <c r="E61" s="20">
        <v>9.6949955974152697</v>
      </c>
      <c r="F61" s="18">
        <v>15156</v>
      </c>
      <c r="G61" s="20">
        <f t="shared" si="2"/>
        <v>14916.728396592072</v>
      </c>
      <c r="H61" s="20">
        <f t="shared" si="2"/>
        <v>15328.109324778874</v>
      </c>
      <c r="I61" s="20">
        <f t="shared" si="2"/>
        <v>16236.151311400501</v>
      </c>
    </row>
    <row r="62" spans="1:9" x14ac:dyDescent="0.25">
      <c r="A62" s="19" t="s">
        <v>63</v>
      </c>
      <c r="B62" s="20">
        <v>9.6824043771888295</v>
      </c>
      <c r="C62" s="20">
        <v>9.5955216936345291</v>
      </c>
      <c r="D62" s="20">
        <v>9.6240449943954491</v>
      </c>
      <c r="E62" s="20">
        <v>9.6706122736306597</v>
      </c>
      <c r="F62" s="18">
        <v>16033</v>
      </c>
      <c r="G62" s="20">
        <f t="shared" si="2"/>
        <v>14698.808185071524</v>
      </c>
      <c r="H62" s="20">
        <f t="shared" si="2"/>
        <v>15124.103287965774</v>
      </c>
      <c r="I62" s="20">
        <f t="shared" si="2"/>
        <v>15845.047558928218</v>
      </c>
    </row>
    <row r="63" spans="1:9" x14ac:dyDescent="0.25">
      <c r="A63" s="19" t="s">
        <v>64</v>
      </c>
      <c r="B63" s="20">
        <v>9.7179408003864705</v>
      </c>
      <c r="C63" s="20">
        <v>9.6869775058301109</v>
      </c>
      <c r="D63" s="20">
        <v>9.7242419388003203</v>
      </c>
      <c r="E63" s="20">
        <v>9.6909040494879299</v>
      </c>
      <c r="F63" s="18">
        <v>16613</v>
      </c>
      <c r="G63" s="20">
        <f t="shared" si="2"/>
        <v>16106.488880481813</v>
      </c>
      <c r="H63" s="20">
        <f t="shared" si="2"/>
        <v>16718.011310419923</v>
      </c>
      <c r="I63" s="20">
        <f t="shared" si="2"/>
        <v>16169.856037785146</v>
      </c>
    </row>
    <row r="64" spans="1:9" x14ac:dyDescent="0.25">
      <c r="A64" s="19" t="s">
        <v>65</v>
      </c>
      <c r="B64" s="20">
        <v>9.7808113146686093</v>
      </c>
      <c r="C64" s="20">
        <v>9.7318337027496806</v>
      </c>
      <c r="D64" s="20">
        <v>9.7847511630557609</v>
      </c>
      <c r="E64" s="20">
        <v>9.7227241703645895</v>
      </c>
      <c r="F64" s="18">
        <v>17691</v>
      </c>
      <c r="G64" s="20">
        <f t="shared" si="2"/>
        <v>16845.413497757592</v>
      </c>
      <c r="H64" s="20">
        <f t="shared" si="2"/>
        <v>17760.837341749208</v>
      </c>
      <c r="I64" s="20">
        <f t="shared" si="2"/>
        <v>16692.656486787604</v>
      </c>
    </row>
    <row r="65" spans="1:9" x14ac:dyDescent="0.25">
      <c r="A65" s="19" t="s">
        <v>66</v>
      </c>
      <c r="B65" s="20">
        <v>9.8296795353913993</v>
      </c>
      <c r="C65" s="20">
        <v>9.8003010289416306</v>
      </c>
      <c r="D65" s="20">
        <v>9.8438610863792295</v>
      </c>
      <c r="E65" s="20">
        <v>9.7523902532576194</v>
      </c>
      <c r="F65" s="18">
        <v>18577</v>
      </c>
      <c r="G65" s="20">
        <f t="shared" si="2"/>
        <v>18039.174424154535</v>
      </c>
      <c r="H65" s="20">
        <f t="shared" si="2"/>
        <v>18842.327604379938</v>
      </c>
      <c r="I65" s="20">
        <f t="shared" si="2"/>
        <v>17195.280803370402</v>
      </c>
    </row>
    <row r="66" spans="1:9" x14ac:dyDescent="0.25">
      <c r="A66" s="19" t="s">
        <v>67</v>
      </c>
      <c r="B66" s="20">
        <v>9.6845849954791703</v>
      </c>
      <c r="C66" s="20">
        <v>9.7691009243941593</v>
      </c>
      <c r="D66" s="20">
        <v>9.8126839232259098</v>
      </c>
      <c r="E66" s="20">
        <v>9.7033083260723902</v>
      </c>
      <c r="F66" s="18">
        <v>16068</v>
      </c>
      <c r="G66" s="20">
        <f t="shared" si="2"/>
        <v>17485.039776613747</v>
      </c>
      <c r="H66" s="20">
        <f t="shared" si="2"/>
        <v>18263.940368434654</v>
      </c>
      <c r="I66" s="20">
        <f t="shared" si="2"/>
        <v>16371.680560185094</v>
      </c>
    </row>
    <row r="67" spans="1:9" x14ac:dyDescent="0.25">
      <c r="A67" s="19" t="s">
        <v>68</v>
      </c>
      <c r="B67" s="20">
        <v>9.7798499120779496</v>
      </c>
      <c r="C67" s="20">
        <v>9.7207690872727497</v>
      </c>
      <c r="D67" s="20">
        <v>9.73757008329423</v>
      </c>
      <c r="E67" s="20">
        <v>9.73159341109751</v>
      </c>
      <c r="F67" s="18">
        <v>17674</v>
      </c>
      <c r="G67" s="20">
        <f t="shared" si="2"/>
        <v>16660.052838138708</v>
      </c>
      <c r="H67" s="20">
        <f t="shared" si="2"/>
        <v>16942.322888841762</v>
      </c>
      <c r="I67" s="20">
        <f t="shared" si="2"/>
        <v>16841.366171805512</v>
      </c>
    </row>
    <row r="68" spans="1:9" x14ac:dyDescent="0.25">
      <c r="A68" s="19" t="s">
        <v>69</v>
      </c>
      <c r="B68" s="20">
        <v>9.8043851914929103</v>
      </c>
      <c r="C68" s="20">
        <v>9.7679008693606004</v>
      </c>
      <c r="D68" s="20">
        <v>9.7789679536924794</v>
      </c>
      <c r="E68" s="20">
        <v>9.7347236853550108</v>
      </c>
      <c r="F68" s="18">
        <v>18113</v>
      </c>
      <c r="G68" s="20">
        <f t="shared" si="2"/>
        <v>17464.069351966355</v>
      </c>
      <c r="H68" s="20">
        <f t="shared" si="2"/>
        <v>17658.41913934052</v>
      </c>
      <c r="I68" s="20">
        <f t="shared" si="2"/>
        <v>16894.166864003568</v>
      </c>
    </row>
    <row r="69" spans="1:9" x14ac:dyDescent="0.25">
      <c r="A69" s="19" t="s">
        <v>70</v>
      </c>
      <c r="B69" s="20">
        <v>9.8099458081277593</v>
      </c>
      <c r="C69" s="20">
        <v>9.8400610900027203</v>
      </c>
      <c r="D69" s="20">
        <v>9.8124991408851105</v>
      </c>
      <c r="E69" s="20">
        <v>9.7361052763987797</v>
      </c>
      <c r="F69" s="18">
        <v>18214</v>
      </c>
      <c r="G69" s="20">
        <f t="shared" ref="G69:I87" si="6">EXP(C69)</f>
        <v>18770.862696948858</v>
      </c>
      <c r="H69" s="20">
        <f t="shared" si="6"/>
        <v>18260.565826568632</v>
      </c>
      <c r="I69" s="20">
        <f t="shared" si="6"/>
        <v>16917.523824803437</v>
      </c>
    </row>
    <row r="70" spans="1:9" x14ac:dyDescent="0.25">
      <c r="A70" s="19" t="s">
        <v>71</v>
      </c>
      <c r="B70" s="20">
        <v>9.8808328619713208</v>
      </c>
      <c r="C70" s="20">
        <v>9.8828894527002706</v>
      </c>
      <c r="D70" s="20">
        <v>9.8939388603686602</v>
      </c>
      <c r="E70" s="20">
        <v>9.8074408025684701</v>
      </c>
      <c r="F70" s="18">
        <v>19552</v>
      </c>
      <c r="G70" s="20">
        <f t="shared" si="6"/>
        <v>19592.251838524058</v>
      </c>
      <c r="H70" s="20">
        <f t="shared" si="6"/>
        <v>19809.935036699339</v>
      </c>
      <c r="I70" s="20">
        <f t="shared" si="6"/>
        <v>18168.430927961443</v>
      </c>
    </row>
    <row r="71" spans="1:9" x14ac:dyDescent="0.25">
      <c r="A71" s="19" t="s">
        <v>72</v>
      </c>
      <c r="B71" s="20">
        <v>9.8805771009530208</v>
      </c>
      <c r="C71" s="20">
        <v>9.9289166739033607</v>
      </c>
      <c r="D71" s="20">
        <v>9.9249944448387897</v>
      </c>
      <c r="E71" s="20">
        <v>9.8399060756478605</v>
      </c>
      <c r="F71" s="18">
        <v>19547</v>
      </c>
      <c r="G71" s="20">
        <f t="shared" si="6"/>
        <v>20515.103991353997</v>
      </c>
      <c r="H71" s="20">
        <f t="shared" si="6"/>
        <v>20434.796649065611</v>
      </c>
      <c r="I71" s="20">
        <f t="shared" si="6"/>
        <v>18767.953169292832</v>
      </c>
    </row>
    <row r="72" spans="1:9" x14ac:dyDescent="0.25">
      <c r="A72" s="19" t="s">
        <v>73</v>
      </c>
      <c r="B72" s="20">
        <v>9.7945651453119407</v>
      </c>
      <c r="C72" s="20">
        <v>9.8446862396236696</v>
      </c>
      <c r="D72" s="20">
        <v>9.8253350767416396</v>
      </c>
      <c r="E72" s="20">
        <v>9.7772212256906208</v>
      </c>
      <c r="F72" s="18">
        <v>17936</v>
      </c>
      <c r="G72" s="20">
        <f t="shared" si="6"/>
        <v>18857.881828562226</v>
      </c>
      <c r="H72" s="20">
        <f t="shared" si="6"/>
        <v>18496.4680521874</v>
      </c>
      <c r="I72" s="20">
        <f t="shared" si="6"/>
        <v>17627.601606920198</v>
      </c>
    </row>
    <row r="73" spans="1:9" x14ac:dyDescent="0.25">
      <c r="A73" s="19" t="s">
        <v>74</v>
      </c>
      <c r="B73" s="20">
        <v>9.8754995159959496</v>
      </c>
      <c r="C73" s="20">
        <v>9.8257333437957008</v>
      </c>
      <c r="D73" s="20">
        <v>9.8202875628837205</v>
      </c>
      <c r="E73" s="20">
        <v>9.8071019631832907</v>
      </c>
      <c r="F73" s="18">
        <v>19448</v>
      </c>
      <c r="G73" s="20">
        <f t="shared" si="6"/>
        <v>18503.836053147708</v>
      </c>
      <c r="H73" s="20">
        <f t="shared" si="6"/>
        <v>18403.342098359815</v>
      </c>
      <c r="I73" s="20">
        <f t="shared" si="6"/>
        <v>18162.275790856464</v>
      </c>
    </row>
    <row r="74" spans="1:9" x14ac:dyDescent="0.25">
      <c r="A74" s="19" t="s">
        <v>75</v>
      </c>
      <c r="B74" s="20">
        <v>9.8983242455792393</v>
      </c>
      <c r="C74" s="20">
        <v>9.8414841402795599</v>
      </c>
      <c r="D74" s="20">
        <v>9.8637122744693801</v>
      </c>
      <c r="E74" s="20">
        <v>9.8049349207872396</v>
      </c>
      <c r="F74" s="18">
        <v>19897</v>
      </c>
      <c r="G74" s="20">
        <f t="shared" si="6"/>
        <v>18797.59359350014</v>
      </c>
      <c r="H74" s="20">
        <f t="shared" si="6"/>
        <v>19220.10747748526</v>
      </c>
      <c r="I74" s="20">
        <f t="shared" si="6"/>
        <v>18122.95998410476</v>
      </c>
    </row>
    <row r="75" spans="1:9" x14ac:dyDescent="0.25">
      <c r="A75" s="19" t="s">
        <v>76</v>
      </c>
      <c r="B75" s="20">
        <v>9.9406388181669207</v>
      </c>
      <c r="C75" s="20">
        <v>9.9059016325946203</v>
      </c>
      <c r="D75" s="20">
        <v>9.9118104711638697</v>
      </c>
      <c r="E75" s="20">
        <v>9.8139920027133396</v>
      </c>
      <c r="F75" s="18">
        <v>20757</v>
      </c>
      <c r="G75" s="20">
        <f t="shared" si="6"/>
        <v>20048.339925919227</v>
      </c>
      <c r="H75" s="20">
        <f t="shared" si="6"/>
        <v>20167.15300809401</v>
      </c>
      <c r="I75" s="20">
        <f t="shared" si="6"/>
        <v>18287.846686463577</v>
      </c>
    </row>
    <row r="76" spans="1:9" x14ac:dyDescent="0.25">
      <c r="A76" s="5" t="s">
        <v>77</v>
      </c>
      <c r="B76" s="6">
        <v>10.013596775216101</v>
      </c>
      <c r="C76" s="6">
        <v>9.9541543316261301</v>
      </c>
      <c r="D76" s="6">
        <v>9.9817733751941802</v>
      </c>
      <c r="E76" s="6">
        <v>9.8416626071386393</v>
      </c>
      <c r="F76" s="12">
        <v>22328</v>
      </c>
      <c r="G76" s="6">
        <f t="shared" si="6"/>
        <v>21039.445914151162</v>
      </c>
      <c r="H76" s="6">
        <f t="shared" si="6"/>
        <v>21628.634243744189</v>
      </c>
      <c r="I76" s="6">
        <f t="shared" si="6"/>
        <v>18800.948640360453</v>
      </c>
    </row>
    <row r="77" spans="1:9" x14ac:dyDescent="0.25">
      <c r="A77" s="5" t="s">
        <v>78</v>
      </c>
      <c r="B77" s="6">
        <v>10.097490614103901</v>
      </c>
      <c r="C77" s="6">
        <v>9.9785418067927996</v>
      </c>
      <c r="D77" s="6">
        <v>10.0307616833468</v>
      </c>
      <c r="E77" s="6">
        <v>9.8704417211184801</v>
      </c>
      <c r="F77" s="12">
        <v>24282</v>
      </c>
      <c r="G77" s="6">
        <f t="shared" si="6"/>
        <v>21558.852645488671</v>
      </c>
      <c r="H77" s="6">
        <f t="shared" si="6"/>
        <v>22714.566264698184</v>
      </c>
      <c r="I77" s="6">
        <f t="shared" si="6"/>
        <v>19349.88433882736</v>
      </c>
    </row>
    <row r="78" spans="1:9" x14ac:dyDescent="0.25">
      <c r="A78" s="5" t="s">
        <v>79</v>
      </c>
      <c r="B78" s="6">
        <v>10.3768293538804</v>
      </c>
      <c r="C78" s="6">
        <v>9.9209010467927996</v>
      </c>
      <c r="D78" s="6">
        <v>9.9994639427812704</v>
      </c>
      <c r="E78" s="6">
        <v>9.8189347863800194</v>
      </c>
      <c r="F78" s="12">
        <v>32107</v>
      </c>
      <c r="G78" s="6">
        <f t="shared" si="6"/>
        <v>20351.319860813823</v>
      </c>
      <c r="H78" s="6">
        <f t="shared" si="6"/>
        <v>22014.66151298222</v>
      </c>
      <c r="I78" s="6">
        <f t="shared" si="6"/>
        <v>18378.46332108627</v>
      </c>
    </row>
    <row r="79" spans="1:9" x14ac:dyDescent="0.25">
      <c r="A79" s="5" t="s">
        <v>80</v>
      </c>
      <c r="B79" s="6">
        <v>10.366309203003601</v>
      </c>
      <c r="C79" s="6">
        <v>9.9486335461261302</v>
      </c>
      <c r="D79" s="6">
        <v>10.052747222987399</v>
      </c>
      <c r="E79" s="6">
        <v>9.8520088724132808</v>
      </c>
      <c r="F79" s="12">
        <v>31771</v>
      </c>
      <c r="G79" s="6">
        <f t="shared" si="6"/>
        <v>20923.611688387115</v>
      </c>
      <c r="H79" s="6">
        <f t="shared" si="6"/>
        <v>23219.488416454395</v>
      </c>
      <c r="I79" s="6">
        <f t="shared" si="6"/>
        <v>18996.47799750396</v>
      </c>
    </row>
    <row r="80" spans="1:9" x14ac:dyDescent="0.25">
      <c r="A80" s="5" t="s">
        <v>81</v>
      </c>
      <c r="B80" s="6">
        <v>10.253862694326299</v>
      </c>
      <c r="C80" s="6">
        <v>9.9425925859594706</v>
      </c>
      <c r="D80" s="6">
        <v>10.085522260659699</v>
      </c>
      <c r="E80" s="6">
        <v>9.8645747159127506</v>
      </c>
      <c r="F80" s="12">
        <v>28392</v>
      </c>
      <c r="G80" s="6">
        <f t="shared" si="6"/>
        <v>20797.594000782628</v>
      </c>
      <c r="H80" s="6">
        <f t="shared" si="6"/>
        <v>23993.116619202312</v>
      </c>
      <c r="I80" s="6">
        <f t="shared" si="6"/>
        <v>19236.690844783592</v>
      </c>
    </row>
    <row r="81" spans="1:9" x14ac:dyDescent="0.25">
      <c r="A81" s="5" t="s">
        <v>82</v>
      </c>
      <c r="B81" s="6">
        <v>10.030032093860999</v>
      </c>
      <c r="C81" s="6">
        <v>9.9819169171261297</v>
      </c>
      <c r="D81" s="6">
        <v>10.094538663399501</v>
      </c>
      <c r="E81" s="6">
        <v>9.8533819244796703</v>
      </c>
      <c r="F81" s="12">
        <v>22698</v>
      </c>
      <c r="G81" s="6">
        <f t="shared" si="6"/>
        <v>21631.739082520915</v>
      </c>
      <c r="H81" s="6">
        <f t="shared" si="6"/>
        <v>24210.426425801077</v>
      </c>
      <c r="I81" s="6">
        <f t="shared" si="6"/>
        <v>19022.579065834827</v>
      </c>
    </row>
    <row r="82" spans="1:9" x14ac:dyDescent="0.25">
      <c r="A82" s="5" t="s">
        <v>83</v>
      </c>
      <c r="B82" s="6">
        <v>10.0698067518525</v>
      </c>
      <c r="C82" s="6">
        <v>10.0518490336261</v>
      </c>
      <c r="D82" s="6">
        <v>10.1888528051664</v>
      </c>
      <c r="E82" s="6">
        <v>9.9274868720737999</v>
      </c>
      <c r="F82" s="12">
        <v>23619</v>
      </c>
      <c r="G82" s="6">
        <f t="shared" si="6"/>
        <v>23198.642282273351</v>
      </c>
      <c r="H82" s="6">
        <f t="shared" si="6"/>
        <v>26604.956318242286</v>
      </c>
      <c r="I82" s="6">
        <f t="shared" si="6"/>
        <v>20485.792417997684</v>
      </c>
    </row>
    <row r="83" spans="1:9" x14ac:dyDescent="0.25">
      <c r="A83" s="5" t="s">
        <v>84</v>
      </c>
      <c r="B83" s="6">
        <v>9.9716600876391706</v>
      </c>
      <c r="C83" s="6">
        <v>10.0997271864594</v>
      </c>
      <c r="D83" s="6">
        <v>10.2396996081032</v>
      </c>
      <c r="E83" s="6">
        <v>9.9581244808376699</v>
      </c>
      <c r="F83" s="12">
        <v>21411</v>
      </c>
      <c r="G83" s="6">
        <f t="shared" si="6"/>
        <v>24336.369227627449</v>
      </c>
      <c r="H83" s="6">
        <f t="shared" si="6"/>
        <v>27992.715878120391</v>
      </c>
      <c r="I83" s="6">
        <f t="shared" si="6"/>
        <v>21123.14168617516</v>
      </c>
    </row>
    <row r="84" spans="1:9" x14ac:dyDescent="0.25">
      <c r="A84" s="5" t="s">
        <v>85</v>
      </c>
      <c r="B84" s="6">
        <v>9.9573600180006103</v>
      </c>
      <c r="C84" s="6">
        <v>10.0590023677928</v>
      </c>
      <c r="D84" s="6">
        <v>10.194097157613401</v>
      </c>
      <c r="E84" s="6">
        <v>9.8923128361750496</v>
      </c>
      <c r="F84" s="12">
        <v>21107</v>
      </c>
      <c r="G84" s="6">
        <f t="shared" si="6"/>
        <v>23365.184879992008</v>
      </c>
      <c r="H84" s="6">
        <f t="shared" si="6"/>
        <v>26744.848587570705</v>
      </c>
      <c r="I84" s="6">
        <f t="shared" si="6"/>
        <v>19777.749777152523</v>
      </c>
    </row>
    <row r="85" spans="1:9" x14ac:dyDescent="0.25">
      <c r="A85" s="5" t="s">
        <v>86</v>
      </c>
      <c r="B85" s="6">
        <v>9.9900780076172193</v>
      </c>
      <c r="C85" s="6">
        <v>10.0851584571261</v>
      </c>
      <c r="D85" s="6">
        <v>10.2446938197603</v>
      </c>
      <c r="E85" s="6">
        <v>9.9227003041490995</v>
      </c>
      <c r="F85" s="12">
        <v>21809</v>
      </c>
      <c r="G85" s="6">
        <f t="shared" si="6"/>
        <v>23984.389426182279</v>
      </c>
      <c r="H85" s="6">
        <f t="shared" si="6"/>
        <v>28132.867107217902</v>
      </c>
      <c r="I85" s="6">
        <f t="shared" si="6"/>
        <v>20387.97008448869</v>
      </c>
    </row>
    <row r="86" spans="1:9" x14ac:dyDescent="0.25">
      <c r="A86" s="5" t="s">
        <v>87</v>
      </c>
      <c r="B86" s="6">
        <v>10.2031105475555</v>
      </c>
      <c r="C86" s="6">
        <v>10.0561196986261</v>
      </c>
      <c r="D86" s="6">
        <v>10.2759561153636</v>
      </c>
      <c r="E86" s="6">
        <v>9.9337534055795107</v>
      </c>
      <c r="F86" s="12">
        <v>26987</v>
      </c>
      <c r="G86" s="6">
        <f t="shared" si="6"/>
        <v>23297.927768539237</v>
      </c>
      <c r="H86" s="6">
        <f t="shared" si="6"/>
        <v>29026.257065068465</v>
      </c>
      <c r="I86" s="6">
        <f t="shared" si="6"/>
        <v>20614.570396916275</v>
      </c>
    </row>
    <row r="87" spans="1:9" x14ac:dyDescent="0.25">
      <c r="A87" s="5" t="s">
        <v>88</v>
      </c>
      <c r="B87" s="6">
        <v>10.310551382007899</v>
      </c>
      <c r="C87" s="6">
        <v>10.069381095792799</v>
      </c>
      <c r="D87" s="6">
        <v>10.300448469577301</v>
      </c>
      <c r="E87" s="6">
        <v>9.9380365656203509</v>
      </c>
      <c r="F87" s="12">
        <v>30048</v>
      </c>
      <c r="G87" s="6">
        <f t="shared" si="6"/>
        <v>23608.948568902157</v>
      </c>
      <c r="H87" s="6">
        <f t="shared" si="6"/>
        <v>29745.956018333356</v>
      </c>
      <c r="I87" s="6">
        <f t="shared" si="6"/>
        <v>20703.055263246686</v>
      </c>
    </row>
  </sheetData>
  <mergeCells count="3">
    <mergeCell ref="B2:E2"/>
    <mergeCell ref="F2:I2"/>
    <mergeCell ref="K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6D78-33C0-4779-B0D3-99F5B4BEAAB4}">
  <sheetPr codeName="Sheet5"/>
  <dimension ref="B1:Q33"/>
  <sheetViews>
    <sheetView zoomScale="85" zoomScaleNormal="85" workbookViewId="0">
      <selection activeCell="P21" sqref="P21"/>
    </sheetView>
  </sheetViews>
  <sheetFormatPr defaultRowHeight="15" x14ac:dyDescent="0.25"/>
  <sheetData>
    <row r="1" spans="2:17" ht="15.75" thickBot="1" x14ac:dyDescent="0.3">
      <c r="B1" s="25" t="s">
        <v>94</v>
      </c>
      <c r="C1" s="25"/>
      <c r="D1" s="25"/>
      <c r="E1" s="25"/>
      <c r="F1" s="25"/>
      <c r="G1" s="25"/>
      <c r="H1" s="25"/>
      <c r="I1" s="25"/>
      <c r="J1" s="25"/>
      <c r="M1" s="25" t="s">
        <v>95</v>
      </c>
      <c r="N1" s="25"/>
      <c r="O1" s="25"/>
      <c r="P1" s="25"/>
      <c r="Q1" s="25"/>
    </row>
    <row r="2" spans="2:17" ht="16.5" thickTop="1" thickBot="1" x14ac:dyDescent="0.3">
      <c r="B2" s="26" t="s">
        <v>96</v>
      </c>
      <c r="C2" s="26"/>
      <c r="D2" s="26"/>
      <c r="E2" s="26"/>
      <c r="G2" s="27" t="s">
        <v>97</v>
      </c>
      <c r="H2" s="27"/>
      <c r="I2" s="27"/>
      <c r="J2" s="27"/>
      <c r="M2" t="s">
        <v>141</v>
      </c>
    </row>
    <row r="3" spans="2:17" x14ac:dyDescent="0.25">
      <c r="B3" s="28" t="s">
        <v>98</v>
      </c>
      <c r="C3" s="28"/>
      <c r="D3" s="28"/>
      <c r="E3" s="28"/>
      <c r="G3" s="28" t="s">
        <v>98</v>
      </c>
      <c r="H3" s="28"/>
      <c r="I3" s="28"/>
      <c r="J3" s="28"/>
      <c r="M3" t="s">
        <v>142</v>
      </c>
    </row>
    <row r="4" spans="2:17" x14ac:dyDescent="0.25">
      <c r="B4" t="s">
        <v>99</v>
      </c>
      <c r="C4" t="s">
        <v>100</v>
      </c>
      <c r="G4" t="s">
        <v>99</v>
      </c>
      <c r="H4" t="s">
        <v>100</v>
      </c>
      <c r="M4" t="s">
        <v>101</v>
      </c>
    </row>
    <row r="5" spans="2:17" x14ac:dyDescent="0.25">
      <c r="M5" t="s">
        <v>102</v>
      </c>
    </row>
    <row r="6" spans="2:17" x14ac:dyDescent="0.25">
      <c r="B6">
        <v>-3.039752</v>
      </c>
      <c r="C6">
        <v>0.13270000000000001</v>
      </c>
      <c r="D6" t="s">
        <v>123</v>
      </c>
      <c r="E6" t="s">
        <v>104</v>
      </c>
      <c r="G6">
        <v>-1.8052649999999999</v>
      </c>
      <c r="H6">
        <v>0.3735</v>
      </c>
      <c r="I6" t="s">
        <v>103</v>
      </c>
      <c r="J6" t="s">
        <v>104</v>
      </c>
    </row>
    <row r="7" spans="2:17" x14ac:dyDescent="0.25">
      <c r="B7">
        <v>-4.165756</v>
      </c>
      <c r="G7">
        <v>-3.5777230000000002</v>
      </c>
    </row>
    <row r="8" spans="2:17" x14ac:dyDescent="0.25">
      <c r="B8">
        <v>-3.508508</v>
      </c>
      <c r="G8">
        <v>-2.9251689999999999</v>
      </c>
      <c r="M8" t="s">
        <v>105</v>
      </c>
      <c r="N8" t="s">
        <v>106</v>
      </c>
      <c r="O8" t="s">
        <v>107</v>
      </c>
      <c r="P8" t="s">
        <v>108</v>
      </c>
      <c r="Q8" t="s">
        <v>109</v>
      </c>
    </row>
    <row r="9" spans="2:17" x14ac:dyDescent="0.25">
      <c r="B9">
        <v>-3.1842299999999999</v>
      </c>
      <c r="G9">
        <v>-2.6006580000000001</v>
      </c>
      <c r="M9">
        <v>2</v>
      </c>
      <c r="N9">
        <v>2.8110000000000001E-3</v>
      </c>
      <c r="O9">
        <v>7.6649999999999999E-3</v>
      </c>
      <c r="P9">
        <v>0.366726</v>
      </c>
      <c r="Q9">
        <v>0.71379999999999999</v>
      </c>
    </row>
    <row r="10" spans="2:17" x14ac:dyDescent="0.25">
      <c r="B10" s="23" t="s">
        <v>110</v>
      </c>
      <c r="C10" s="23"/>
      <c r="D10" s="23"/>
      <c r="E10" s="23"/>
      <c r="G10" s="23" t="s">
        <v>111</v>
      </c>
      <c r="H10" s="23"/>
      <c r="I10" s="23"/>
      <c r="J10" s="23"/>
      <c r="M10">
        <v>3</v>
      </c>
      <c r="N10">
        <v>-3.2897999999999997E-2</v>
      </c>
      <c r="O10">
        <v>1.2355E-2</v>
      </c>
      <c r="P10">
        <v>-2.6626379999999998</v>
      </c>
      <c r="Q10">
        <v>7.7999999999999996E-3</v>
      </c>
    </row>
    <row r="11" spans="2:17" x14ac:dyDescent="0.25">
      <c r="B11" t="s">
        <v>112</v>
      </c>
      <c r="C11">
        <v>0.31619199999999997</v>
      </c>
      <c r="G11" t="s">
        <v>113</v>
      </c>
      <c r="H11">
        <v>0.35130800000000001</v>
      </c>
      <c r="M11">
        <v>4</v>
      </c>
      <c r="N11">
        <v>-1.6941999999999999E-2</v>
      </c>
      <c r="O11">
        <v>1.4919E-2</v>
      </c>
      <c r="P11">
        <v>-1.1355550000000001</v>
      </c>
      <c r="Q11">
        <v>0.25609999999999999</v>
      </c>
    </row>
    <row r="12" spans="2:17" x14ac:dyDescent="0.25">
      <c r="B12" t="s">
        <v>114</v>
      </c>
      <c r="C12">
        <v>0.38000600000000001</v>
      </c>
      <c r="G12" t="s">
        <v>115</v>
      </c>
      <c r="H12">
        <f>C19</f>
        <v>0.385047201398595</v>
      </c>
      <c r="M12">
        <v>5</v>
      </c>
      <c r="N12">
        <v>-1.4378E-2</v>
      </c>
      <c r="O12">
        <v>1.5768999999999998E-2</v>
      </c>
      <c r="P12">
        <v>-0.911825</v>
      </c>
      <c r="Q12">
        <v>0.3619</v>
      </c>
    </row>
    <row r="13" spans="2:17" x14ac:dyDescent="0.25">
      <c r="B13" t="s">
        <v>116</v>
      </c>
      <c r="C13">
        <f>47-3</f>
        <v>44</v>
      </c>
      <c r="G13" t="s">
        <v>116</v>
      </c>
      <c r="H13">
        <f>47-2</f>
        <v>45</v>
      </c>
      <c r="M13">
        <v>6</v>
      </c>
      <c r="N13">
        <v>-3.7130000000000003E-2</v>
      </c>
      <c r="O13">
        <v>1.5422999999999999E-2</v>
      </c>
      <c r="P13">
        <v>-2.4075280000000001</v>
      </c>
      <c r="Q13">
        <v>1.61E-2</v>
      </c>
    </row>
    <row r="14" spans="2:17" x14ac:dyDescent="0.25">
      <c r="B14" t="s">
        <v>117</v>
      </c>
      <c r="C14">
        <f>((C12-C11)/2)/(C11/C13)</f>
        <v>4.4400490841008029</v>
      </c>
      <c r="G14" t="s">
        <v>118</v>
      </c>
      <c r="H14">
        <f>((H12-H11)/2)/(H11/H13)</f>
        <v>2.1608731696072594</v>
      </c>
    </row>
    <row r="15" spans="2:17" x14ac:dyDescent="0.25">
      <c r="B15" t="s">
        <v>119</v>
      </c>
      <c r="C15" t="s">
        <v>120</v>
      </c>
      <c r="G15" t="s">
        <v>119</v>
      </c>
      <c r="H15" t="s">
        <v>121</v>
      </c>
      <c r="M15" t="s">
        <v>122</v>
      </c>
      <c r="N15" t="s">
        <v>143</v>
      </c>
    </row>
    <row r="16" spans="2:17" x14ac:dyDescent="0.25">
      <c r="B16" t="s">
        <v>122</v>
      </c>
      <c r="C16" t="s">
        <v>123</v>
      </c>
      <c r="G16" t="s">
        <v>122</v>
      </c>
      <c r="H16" t="s">
        <v>123</v>
      </c>
    </row>
    <row r="17" spans="2:10" x14ac:dyDescent="0.25">
      <c r="B17" s="23" t="s">
        <v>124</v>
      </c>
      <c r="C17" s="23"/>
      <c r="D17" s="23"/>
      <c r="E17" s="23"/>
      <c r="G17" s="23" t="s">
        <v>125</v>
      </c>
      <c r="H17" s="23"/>
      <c r="I17" s="23"/>
      <c r="J17" s="23"/>
    </row>
    <row r="18" spans="2:10" x14ac:dyDescent="0.25">
      <c r="B18" t="s">
        <v>112</v>
      </c>
      <c r="C18">
        <f>C11</f>
        <v>0.31619199999999997</v>
      </c>
      <c r="G18" t="s">
        <v>137</v>
      </c>
    </row>
    <row r="19" spans="2:10" x14ac:dyDescent="0.25">
      <c r="B19" t="s">
        <v>115</v>
      </c>
      <c r="C19">
        <v>0.385047201398595</v>
      </c>
      <c r="G19" t="s">
        <v>138</v>
      </c>
    </row>
    <row r="20" spans="2:10" x14ac:dyDescent="0.25">
      <c r="B20" t="s">
        <v>116</v>
      </c>
      <c r="C20">
        <f>47-3</f>
        <v>44</v>
      </c>
      <c r="G20" t="s">
        <v>126</v>
      </c>
    </row>
    <row r="21" spans="2:10" x14ac:dyDescent="0.25">
      <c r="B21" t="s">
        <v>127</v>
      </c>
      <c r="C21">
        <f>((C19-C18)/3)/(C18/C20)</f>
        <v>3.1938704558603437</v>
      </c>
      <c r="G21" t="s">
        <v>128</v>
      </c>
    </row>
    <row r="22" spans="2:10" x14ac:dyDescent="0.25">
      <c r="B22" t="s">
        <v>119</v>
      </c>
      <c r="C22" t="s">
        <v>129</v>
      </c>
      <c r="G22" t="s">
        <v>130</v>
      </c>
    </row>
    <row r="23" spans="2:10" x14ac:dyDescent="0.25">
      <c r="B23" t="s">
        <v>122</v>
      </c>
      <c r="C23" t="s">
        <v>123</v>
      </c>
    </row>
    <row r="24" spans="2:10" x14ac:dyDescent="0.25">
      <c r="G24" t="s">
        <v>139</v>
      </c>
    </row>
    <row r="25" spans="2:10" x14ac:dyDescent="0.25">
      <c r="G25" t="s">
        <v>140</v>
      </c>
    </row>
    <row r="27" spans="2:10" x14ac:dyDescent="0.25">
      <c r="G27" t="s">
        <v>131</v>
      </c>
      <c r="I27" t="s">
        <v>132</v>
      </c>
      <c r="J27" t="s">
        <v>133</v>
      </c>
    </row>
    <row r="28" spans="2:10" x14ac:dyDescent="0.25">
      <c r="G28" t="s">
        <v>134</v>
      </c>
      <c r="I28">
        <v>340.47829999999999</v>
      </c>
      <c r="J28">
        <v>0</v>
      </c>
    </row>
    <row r="29" spans="2:10" x14ac:dyDescent="0.25">
      <c r="G29" t="s">
        <v>122</v>
      </c>
      <c r="I29" t="s">
        <v>135</v>
      </c>
    </row>
    <row r="32" spans="2:10" x14ac:dyDescent="0.25">
      <c r="B32" s="24" t="s">
        <v>136</v>
      </c>
      <c r="C32" s="24"/>
      <c r="D32" s="24"/>
      <c r="E32" s="24"/>
      <c r="F32" s="24"/>
      <c r="G32" s="24"/>
      <c r="H32" s="24"/>
      <c r="I32" s="24"/>
      <c r="J32" s="24"/>
    </row>
    <row r="33" spans="2:10" x14ac:dyDescent="0.25">
      <c r="B33" s="24"/>
      <c r="C33" s="24"/>
      <c r="D33" s="24"/>
      <c r="E33" s="24"/>
      <c r="F33" s="24"/>
      <c r="G33" s="24"/>
      <c r="H33" s="24"/>
      <c r="I33" s="24"/>
      <c r="J33" s="24"/>
    </row>
  </sheetData>
  <mergeCells count="11">
    <mergeCell ref="B1:J1"/>
    <mergeCell ref="M1:Q1"/>
    <mergeCell ref="B2:E2"/>
    <mergeCell ref="G2:J2"/>
    <mergeCell ref="B3:E3"/>
    <mergeCell ref="G3:J3"/>
    <mergeCell ref="B10:E10"/>
    <mergeCell ref="G10:J10"/>
    <mergeCell ref="B17:E17"/>
    <mergeCell ref="G17:J17"/>
    <mergeCell ref="B32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DCB-9080-4E20-826D-29B307269FA7}">
  <sheetPr codeName="Sheet6"/>
  <dimension ref="B1:R33"/>
  <sheetViews>
    <sheetView workbookViewId="0">
      <selection activeCell="L24" sqref="L24"/>
    </sheetView>
  </sheetViews>
  <sheetFormatPr defaultRowHeight="15" x14ac:dyDescent="0.25"/>
  <sheetData>
    <row r="1" spans="2:18" ht="15.75" thickBot="1" x14ac:dyDescent="0.3">
      <c r="B1" s="25" t="s">
        <v>94</v>
      </c>
      <c r="C1" s="25"/>
      <c r="D1" s="25"/>
      <c r="E1" s="25"/>
      <c r="F1" s="25"/>
      <c r="G1" s="25"/>
      <c r="H1" s="25"/>
      <c r="I1" s="25"/>
      <c r="J1" s="25"/>
      <c r="N1" s="25" t="s">
        <v>95</v>
      </c>
      <c r="O1" s="25"/>
      <c r="P1" s="25"/>
      <c r="Q1" s="25"/>
      <c r="R1" s="25"/>
    </row>
    <row r="2" spans="2:18" ht="16.5" thickTop="1" thickBot="1" x14ac:dyDescent="0.3">
      <c r="B2" s="26" t="s">
        <v>96</v>
      </c>
      <c r="C2" s="26"/>
      <c r="D2" s="26"/>
      <c r="E2" s="26"/>
      <c r="G2" s="27" t="s">
        <v>97</v>
      </c>
      <c r="H2" s="27"/>
      <c r="I2" s="27"/>
      <c r="J2" s="27"/>
      <c r="N2" t="s">
        <v>151</v>
      </c>
    </row>
    <row r="3" spans="2:18" x14ac:dyDescent="0.25">
      <c r="B3" s="28" t="s">
        <v>98</v>
      </c>
      <c r="C3" s="28"/>
      <c r="D3" s="28"/>
      <c r="E3" s="28"/>
      <c r="G3" s="28" t="s">
        <v>98</v>
      </c>
      <c r="H3" s="28"/>
      <c r="I3" s="28"/>
      <c r="J3" s="28"/>
      <c r="N3" t="s">
        <v>148</v>
      </c>
    </row>
    <row r="4" spans="2:18" x14ac:dyDescent="0.25">
      <c r="B4" t="s">
        <v>99</v>
      </c>
      <c r="C4" t="s">
        <v>100</v>
      </c>
      <c r="G4" t="s">
        <v>99</v>
      </c>
      <c r="H4" t="s">
        <v>100</v>
      </c>
      <c r="N4" t="s">
        <v>101</v>
      </c>
    </row>
    <row r="5" spans="2:18" x14ac:dyDescent="0.25">
      <c r="N5" t="s">
        <v>102</v>
      </c>
    </row>
    <row r="6" spans="2:18" x14ac:dyDescent="0.25">
      <c r="B6">
        <v>-2.6616029999999999</v>
      </c>
      <c r="C6">
        <v>0.25509999999999999</v>
      </c>
      <c r="D6" t="s">
        <v>103</v>
      </c>
      <c r="E6" t="s">
        <v>104</v>
      </c>
      <c r="G6">
        <v>-0.72960700000000001</v>
      </c>
      <c r="H6">
        <v>0.83279999999999998</v>
      </c>
      <c r="I6" t="s">
        <v>103</v>
      </c>
      <c r="J6" t="s">
        <v>104</v>
      </c>
    </row>
    <row r="7" spans="2:18" x14ac:dyDescent="0.25">
      <c r="B7">
        <v>-4.0724150000000003</v>
      </c>
      <c r="G7">
        <v>-3.5112619999999999</v>
      </c>
    </row>
    <row r="8" spans="2:18" x14ac:dyDescent="0.25">
      <c r="B8">
        <v>-3.4648650000000001</v>
      </c>
      <c r="G8">
        <v>-2.896779</v>
      </c>
      <c r="N8" t="s">
        <v>105</v>
      </c>
      <c r="O8" t="s">
        <v>106</v>
      </c>
      <c r="P8" t="s">
        <v>107</v>
      </c>
      <c r="Q8" t="s">
        <v>108</v>
      </c>
      <c r="R8" t="s">
        <v>109</v>
      </c>
    </row>
    <row r="9" spans="2:18" x14ac:dyDescent="0.25">
      <c r="B9">
        <v>-3.1589740000000002</v>
      </c>
      <c r="G9">
        <v>-2.585626</v>
      </c>
      <c r="N9">
        <v>2</v>
      </c>
      <c r="O9">
        <v>-7.7629999999999999E-3</v>
      </c>
      <c r="P9">
        <v>8.829E-3</v>
      </c>
      <c r="Q9">
        <v>-0.87927100000000002</v>
      </c>
      <c r="R9">
        <v>0.37930000000000003</v>
      </c>
    </row>
    <row r="10" spans="2:18" x14ac:dyDescent="0.25">
      <c r="B10" s="23" t="s">
        <v>110</v>
      </c>
      <c r="C10" s="23"/>
      <c r="D10" s="23"/>
      <c r="E10" s="23"/>
      <c r="G10" s="23" t="s">
        <v>111</v>
      </c>
      <c r="H10" s="23"/>
      <c r="I10" s="23"/>
      <c r="J10" s="23"/>
      <c r="N10">
        <v>3</v>
      </c>
      <c r="O10">
        <v>-1.3264E-2</v>
      </c>
      <c r="P10">
        <v>1.4151E-2</v>
      </c>
      <c r="Q10">
        <v>-0.93730800000000003</v>
      </c>
      <c r="R10">
        <v>0.34860000000000002</v>
      </c>
    </row>
    <row r="11" spans="2:18" x14ac:dyDescent="0.25">
      <c r="B11" t="s">
        <v>112</v>
      </c>
      <c r="C11">
        <v>0.57645599999999997</v>
      </c>
      <c r="G11" t="s">
        <v>113</v>
      </c>
      <c r="H11">
        <v>0.62621599999999999</v>
      </c>
      <c r="N11">
        <v>4</v>
      </c>
      <c r="O11">
        <v>1.5311999999999999E-2</v>
      </c>
      <c r="P11">
        <v>1.6995E-2</v>
      </c>
      <c r="Q11">
        <v>0.90096699999999996</v>
      </c>
      <c r="R11">
        <v>0.36759999999999998</v>
      </c>
    </row>
    <row r="12" spans="2:18" x14ac:dyDescent="0.25">
      <c r="B12" t="s">
        <v>114</v>
      </c>
      <c r="C12">
        <v>0.62948999999999999</v>
      </c>
      <c r="G12" t="s">
        <v>115</v>
      </c>
      <c r="H12">
        <f>C19</f>
        <v>0.64908959667286903</v>
      </c>
      <c r="N12">
        <v>5</v>
      </c>
      <c r="O12">
        <v>3.1081999999999999E-2</v>
      </c>
      <c r="P12">
        <v>1.7864999999999999E-2</v>
      </c>
      <c r="Q12">
        <v>1.7398400000000001</v>
      </c>
      <c r="R12">
        <v>8.1900000000000001E-2</v>
      </c>
    </row>
    <row r="13" spans="2:18" x14ac:dyDescent="0.25">
      <c r="B13" t="s">
        <v>116</v>
      </c>
      <c r="C13">
        <f>71-3</f>
        <v>68</v>
      </c>
      <c r="G13" t="s">
        <v>116</v>
      </c>
      <c r="H13">
        <f>C13+1</f>
        <v>69</v>
      </c>
      <c r="N13">
        <v>6</v>
      </c>
      <c r="O13">
        <v>2.6064E-2</v>
      </c>
      <c r="P13">
        <v>1.7377E-2</v>
      </c>
      <c r="Q13">
        <v>1.4999420000000001</v>
      </c>
      <c r="R13">
        <v>0.1336</v>
      </c>
    </row>
    <row r="14" spans="2:18" x14ac:dyDescent="0.25">
      <c r="B14" t="s">
        <v>117</v>
      </c>
      <c r="C14">
        <f>((C12-C11)/2)/(C11/C13)</f>
        <v>3.1280028310920538</v>
      </c>
      <c r="G14" t="s">
        <v>118</v>
      </c>
      <c r="H14">
        <f>((H12-H11)/2)/(H11/H13)</f>
        <v>1.2601707481347995</v>
      </c>
    </row>
    <row r="15" spans="2:18" x14ac:dyDescent="0.25">
      <c r="B15" t="s">
        <v>119</v>
      </c>
      <c r="C15" t="s">
        <v>144</v>
      </c>
      <c r="G15" t="s">
        <v>119</v>
      </c>
      <c r="H15" t="s">
        <v>145</v>
      </c>
      <c r="N15" t="s">
        <v>122</v>
      </c>
      <c r="O15" t="s">
        <v>152</v>
      </c>
    </row>
    <row r="16" spans="2:18" x14ac:dyDescent="0.25">
      <c r="B16" t="s">
        <v>122</v>
      </c>
      <c r="C16" t="s">
        <v>123</v>
      </c>
      <c r="G16" t="s">
        <v>122</v>
      </c>
      <c r="H16" t="s">
        <v>123</v>
      </c>
    </row>
    <row r="17" spans="2:10" x14ac:dyDescent="0.25">
      <c r="B17" s="23" t="s">
        <v>124</v>
      </c>
      <c r="C17" s="23"/>
      <c r="D17" s="23"/>
      <c r="E17" s="23"/>
      <c r="G17" s="23" t="s">
        <v>125</v>
      </c>
      <c r="H17" s="23"/>
      <c r="I17" s="23"/>
      <c r="J17" s="23"/>
    </row>
    <row r="18" spans="2:10" x14ac:dyDescent="0.25">
      <c r="B18" t="s">
        <v>112</v>
      </c>
      <c r="C18">
        <f>C11</f>
        <v>0.57645599999999997</v>
      </c>
      <c r="G18" t="s">
        <v>147</v>
      </c>
    </row>
    <row r="19" spans="2:10" x14ac:dyDescent="0.25">
      <c r="B19" t="s">
        <v>115</v>
      </c>
      <c r="C19">
        <v>0.64908959667286903</v>
      </c>
      <c r="G19" t="s">
        <v>148</v>
      </c>
    </row>
    <row r="20" spans="2:10" x14ac:dyDescent="0.25">
      <c r="B20" t="s">
        <v>116</v>
      </c>
      <c r="C20">
        <f>C13</f>
        <v>68</v>
      </c>
      <c r="G20" t="s">
        <v>101</v>
      </c>
    </row>
    <row r="21" spans="2:10" x14ac:dyDescent="0.25">
      <c r="B21" t="s">
        <v>127</v>
      </c>
      <c r="C21">
        <f>((C19-C18)/3)/(C18/C20)</f>
        <v>2.8560055313589103</v>
      </c>
      <c r="G21" t="s">
        <v>102</v>
      </c>
    </row>
    <row r="22" spans="2:10" x14ac:dyDescent="0.25">
      <c r="B22" t="s">
        <v>119</v>
      </c>
      <c r="C22" t="s">
        <v>146</v>
      </c>
      <c r="G22" t="s">
        <v>130</v>
      </c>
    </row>
    <row r="23" spans="2:10" x14ac:dyDescent="0.25">
      <c r="B23" t="s">
        <v>122</v>
      </c>
      <c r="C23" t="s">
        <v>123</v>
      </c>
    </row>
    <row r="24" spans="2:10" x14ac:dyDescent="0.25">
      <c r="G24" t="s">
        <v>149</v>
      </c>
    </row>
    <row r="25" spans="2:10" x14ac:dyDescent="0.25">
      <c r="G25" t="s">
        <v>150</v>
      </c>
    </row>
    <row r="27" spans="2:10" x14ac:dyDescent="0.25">
      <c r="G27" t="s">
        <v>131</v>
      </c>
      <c r="I27" t="s">
        <v>132</v>
      </c>
      <c r="J27" t="s">
        <v>133</v>
      </c>
    </row>
    <row r="28" spans="2:10" x14ac:dyDescent="0.25">
      <c r="G28" t="s">
        <v>134</v>
      </c>
      <c r="I28">
        <v>267.50220000000002</v>
      </c>
      <c r="J28">
        <v>0</v>
      </c>
    </row>
    <row r="32" spans="2:10" x14ac:dyDescent="0.25">
      <c r="B32" s="24" t="s">
        <v>136</v>
      </c>
      <c r="C32" s="24"/>
      <c r="D32" s="24"/>
      <c r="E32" s="24"/>
      <c r="F32" s="24"/>
      <c r="G32" s="24"/>
      <c r="H32" s="24"/>
      <c r="I32" s="24"/>
      <c r="J32" s="24"/>
    </row>
    <row r="33" spans="2:10" x14ac:dyDescent="0.25">
      <c r="B33" s="24"/>
      <c r="C33" s="24"/>
      <c r="D33" s="24"/>
      <c r="E33" s="24"/>
      <c r="F33" s="24"/>
      <c r="G33" s="24"/>
      <c r="H33" s="24"/>
      <c r="I33" s="24"/>
      <c r="J33" s="24"/>
    </row>
  </sheetData>
  <mergeCells count="11">
    <mergeCell ref="B1:J1"/>
    <mergeCell ref="N1:R1"/>
    <mergeCell ref="B2:E2"/>
    <mergeCell ref="G2:J2"/>
    <mergeCell ref="B3:E3"/>
    <mergeCell ref="G3:J3"/>
    <mergeCell ref="B10:E10"/>
    <mergeCell ref="G10:J10"/>
    <mergeCell ref="B17:E17"/>
    <mergeCell ref="G17:J17"/>
    <mergeCell ref="B32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bb_2021</vt:lpstr>
      <vt:lpstr>Sheet2</vt:lpstr>
      <vt:lpstr>prevision_trad_2019</vt:lpstr>
      <vt:lpstr>prevision_trad_2021</vt:lpstr>
      <vt:lpstr>racine_19</vt:lpstr>
      <vt:lpstr>racine_21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2023-02-04T22:20:11Z</dcterms:modified>
</cp:coreProperties>
</file>