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ph\Desktop\pea\"/>
    </mc:Choice>
  </mc:AlternateContent>
  <xr:revisionPtr revIDLastSave="0" documentId="13_ncr:1_{C67C1EE5-AD51-42CC-9258-3FBBF96855AC}" xr6:coauthVersionLast="47" xr6:coauthVersionMax="47" xr10:uidLastSave="{00000000-0000-0000-0000-000000000000}"/>
  <bookViews>
    <workbookView xWindow="-120" yWindow="-120" windowWidth="29040" windowHeight="15840" firstSheet="1" activeTab="8" xr2:uid="{00000000-000D-0000-FFFF-FFFF00000000}"/>
  </bookViews>
  <sheets>
    <sheet name="LED" sheetId="1" r:id="rId1"/>
    <sheet name="EXTRA" sheetId="2" r:id="rId2"/>
    <sheet name="HW" sheetId="3" r:id="rId3"/>
    <sheet name="MSE" sheetId="4" r:id="rId4"/>
    <sheet name="Sheet3" sheetId="7" r:id="rId5"/>
    <sheet name="MSE2" sheetId="8" r:id="rId6"/>
    <sheet name="arma" sheetId="10" r:id="rId7"/>
    <sheet name="Sheet4" sheetId="11" r:id="rId8"/>
    <sheet name="Sheet1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1" l="1"/>
  <c r="Q8" i="11"/>
  <c r="S7" i="11"/>
  <c r="Q7" i="11"/>
  <c r="S3" i="11"/>
  <c r="S4" i="11"/>
  <c r="S5" i="11"/>
  <c r="Q4" i="11"/>
  <c r="Q5" i="11"/>
  <c r="Q3" i="11"/>
  <c r="Y17" i="7"/>
  <c r="X18" i="7"/>
  <c r="X17" i="7"/>
  <c r="U23" i="7"/>
  <c r="U24" i="7"/>
  <c r="U25" i="7"/>
  <c r="U26" i="7"/>
  <c r="U27" i="7"/>
  <c r="U28" i="7"/>
  <c r="U29" i="7"/>
  <c r="U30" i="7"/>
  <c r="U31" i="7"/>
  <c r="U32" i="7"/>
  <c r="U33" i="7"/>
  <c r="U22" i="7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F2" i="11"/>
  <c r="E2" i="11"/>
  <c r="D21" i="10"/>
  <c r="D20" i="10"/>
  <c r="M15" i="10" l="1"/>
  <c r="M16" i="10" s="1"/>
  <c r="M4" i="10"/>
  <c r="M5" i="10"/>
  <c r="M6" i="10"/>
  <c r="M7" i="10"/>
  <c r="M8" i="10"/>
  <c r="M9" i="10"/>
  <c r="M10" i="10"/>
  <c r="M11" i="10"/>
  <c r="M12" i="10"/>
  <c r="M13" i="10"/>
  <c r="M14" i="10"/>
  <c r="M3" i="10"/>
  <c r="L16" i="10"/>
  <c r="L15" i="10"/>
  <c r="L4" i="10"/>
  <c r="L5" i="10"/>
  <c r="L6" i="10"/>
  <c r="L7" i="10"/>
  <c r="L8" i="10"/>
  <c r="L9" i="10"/>
  <c r="L10" i="10"/>
  <c r="L11" i="10"/>
  <c r="L12" i="10"/>
  <c r="L13" i="10"/>
  <c r="L14" i="10"/>
  <c r="L3" i="10"/>
  <c r="K40" i="7"/>
  <c r="Q33" i="7"/>
  <c r="P33" i="7"/>
  <c r="O33" i="7"/>
  <c r="K8" i="8"/>
  <c r="I8" i="8"/>
  <c r="K5" i="8"/>
  <c r="K7" i="8"/>
  <c r="I7" i="8"/>
  <c r="K6" i="8"/>
  <c r="I6" i="8"/>
  <c r="I5" i="8"/>
  <c r="Q35" i="7"/>
  <c r="Q34" i="7"/>
  <c r="P34" i="7"/>
  <c r="P35" i="7" s="1"/>
  <c r="O34" i="7"/>
  <c r="O35" i="7" s="1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P22" i="7"/>
  <c r="Q22" i="7"/>
  <c r="O22" i="7"/>
  <c r="P16" i="7"/>
  <c r="Q16" i="7"/>
  <c r="O16" i="7"/>
  <c r="P15" i="7"/>
  <c r="Q15" i="7"/>
  <c r="O15" i="7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O4" i="7"/>
  <c r="O5" i="7"/>
  <c r="O6" i="7"/>
  <c r="O7" i="7"/>
  <c r="O8" i="7"/>
  <c r="O9" i="7"/>
  <c r="O10" i="7"/>
  <c r="O11" i="7"/>
  <c r="O12" i="7"/>
  <c r="O13" i="7"/>
  <c r="O14" i="7"/>
  <c r="O3" i="7"/>
  <c r="J4" i="7"/>
  <c r="J5" i="7"/>
  <c r="J6" i="7"/>
  <c r="J7" i="7"/>
  <c r="J8" i="7"/>
  <c r="J9" i="7"/>
  <c r="J10" i="7"/>
  <c r="J11" i="7"/>
  <c r="J12" i="7"/>
  <c r="J13" i="7"/>
  <c r="J14" i="7"/>
  <c r="J3" i="7"/>
  <c r="I4" i="7"/>
  <c r="I5" i="7"/>
  <c r="I6" i="7"/>
  <c r="I7" i="7"/>
  <c r="I8" i="7"/>
  <c r="I9" i="7"/>
  <c r="I10" i="7"/>
  <c r="I11" i="7"/>
  <c r="I12" i="7"/>
  <c r="I13" i="7"/>
  <c r="I14" i="7"/>
  <c r="I3" i="7"/>
  <c r="K3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I23" i="7"/>
  <c r="I24" i="7"/>
  <c r="I25" i="7"/>
  <c r="I26" i="7"/>
  <c r="I27" i="7"/>
  <c r="I28" i="7"/>
  <c r="I29" i="7"/>
  <c r="I30" i="7"/>
  <c r="I31" i="7"/>
  <c r="I32" i="7"/>
  <c r="I33" i="7"/>
  <c r="I22" i="7"/>
  <c r="K4" i="7"/>
  <c r="K5" i="7"/>
  <c r="K6" i="7"/>
  <c r="K7" i="7"/>
  <c r="K8" i="7"/>
  <c r="K9" i="7"/>
  <c r="K10" i="7"/>
  <c r="K11" i="7"/>
  <c r="K12" i="7"/>
  <c r="K13" i="7"/>
  <c r="K14" i="7"/>
  <c r="N34" i="7" l="1"/>
  <c r="N35" i="7" s="1"/>
  <c r="K16" i="4"/>
  <c r="K17" i="4"/>
  <c r="K18" i="4"/>
  <c r="K19" i="4"/>
  <c r="K20" i="4"/>
  <c r="K21" i="4"/>
  <c r="K22" i="4"/>
  <c r="K23" i="4"/>
  <c r="K24" i="4"/>
  <c r="K25" i="4"/>
  <c r="K26" i="4"/>
  <c r="K15" i="4"/>
  <c r="K27" i="4" s="1"/>
  <c r="J16" i="4"/>
  <c r="J17" i="4"/>
  <c r="J18" i="4"/>
  <c r="J19" i="4"/>
  <c r="J20" i="4"/>
  <c r="J21" i="4"/>
  <c r="J22" i="4"/>
  <c r="J23" i="4"/>
  <c r="J24" i="4"/>
  <c r="J25" i="4"/>
  <c r="J26" i="4"/>
  <c r="J15" i="4"/>
  <c r="J27" i="4" s="1"/>
  <c r="H16" i="4"/>
  <c r="H17" i="4"/>
  <c r="H18" i="4"/>
  <c r="H19" i="4"/>
  <c r="H20" i="4"/>
  <c r="H21" i="4"/>
  <c r="H22" i="4"/>
  <c r="H23" i="4"/>
  <c r="H24" i="4"/>
  <c r="H25" i="4"/>
  <c r="H26" i="4"/>
  <c r="H15" i="4"/>
  <c r="F16" i="4"/>
  <c r="F17" i="4"/>
  <c r="F18" i="4"/>
  <c r="F19" i="4"/>
  <c r="F20" i="4"/>
  <c r="F21" i="4"/>
  <c r="F22" i="4"/>
  <c r="F23" i="4"/>
  <c r="F24" i="4"/>
  <c r="F25" i="4"/>
  <c r="F26" i="4"/>
  <c r="F15" i="4"/>
  <c r="E4" i="4" l="1"/>
  <c r="E5" i="4"/>
  <c r="E3" i="4"/>
  <c r="C4" i="4"/>
  <c r="C5" i="4"/>
  <c r="C3" i="4"/>
  <c r="N13" i="1"/>
  <c r="N12" i="1"/>
  <c r="N11" i="1"/>
  <c r="N10" i="1"/>
  <c r="N9" i="1"/>
  <c r="N8" i="1"/>
  <c r="N7" i="1"/>
  <c r="N6" i="1"/>
  <c r="N5" i="1"/>
  <c r="N4" i="1"/>
  <c r="N3" i="1"/>
  <c r="N2" i="1"/>
  <c r="N14" i="1" s="1"/>
  <c r="E13" i="1"/>
  <c r="E12" i="1"/>
  <c r="E11" i="1"/>
  <c r="E10" i="1"/>
  <c r="E9" i="1"/>
  <c r="E8" i="1"/>
  <c r="E7" i="1"/>
  <c r="E6" i="1"/>
  <c r="E5" i="1"/>
  <c r="E4" i="1"/>
  <c r="E3" i="1"/>
  <c r="E2" i="1"/>
  <c r="E14" i="1" s="1"/>
  <c r="L13" i="2"/>
  <c r="L12" i="2"/>
  <c r="L11" i="2"/>
  <c r="L10" i="2"/>
  <c r="L9" i="2"/>
  <c r="L8" i="2"/>
  <c r="L7" i="2"/>
  <c r="L6" i="2"/>
  <c r="L5" i="2"/>
  <c r="L4" i="2"/>
  <c r="L3" i="2"/>
  <c r="L2" i="2"/>
  <c r="L14" i="2" s="1"/>
  <c r="E13" i="2"/>
  <c r="E12" i="2"/>
  <c r="E11" i="2"/>
  <c r="E10" i="2"/>
  <c r="E9" i="2"/>
  <c r="E8" i="2"/>
  <c r="E7" i="2"/>
  <c r="E6" i="2"/>
  <c r="E5" i="2"/>
  <c r="E4" i="2"/>
  <c r="E3" i="2"/>
  <c r="E2" i="2"/>
  <c r="E14" i="2" s="1"/>
  <c r="O13" i="3"/>
  <c r="O12" i="3"/>
  <c r="O11" i="3"/>
  <c r="O10" i="3"/>
  <c r="O9" i="3"/>
  <c r="O8" i="3"/>
  <c r="O7" i="3"/>
  <c r="O6" i="3"/>
  <c r="O5" i="3"/>
  <c r="O4" i="3"/>
  <c r="O3" i="3"/>
  <c r="O2" i="3"/>
  <c r="O14" i="3" s="1"/>
  <c r="E2" i="3"/>
  <c r="E14" i="3"/>
  <c r="E3" i="3"/>
  <c r="E4" i="3"/>
  <c r="E5" i="3"/>
  <c r="E6" i="3"/>
  <c r="E7" i="3"/>
  <c r="E8" i="3"/>
  <c r="E9" i="3"/>
  <c r="E10" i="3"/>
  <c r="E11" i="3"/>
  <c r="E12" i="3"/>
  <c r="E13" i="3"/>
  <c r="C13" i="3"/>
  <c r="C12" i="3"/>
  <c r="C11" i="3"/>
  <c r="C10" i="3"/>
  <c r="C9" i="3"/>
  <c r="C8" i="3"/>
  <c r="C7" i="3"/>
  <c r="C6" i="3"/>
  <c r="C5" i="3"/>
  <c r="C4" i="3"/>
  <c r="C3" i="3"/>
  <c r="C2" i="3"/>
  <c r="M13" i="3"/>
  <c r="M12" i="3"/>
  <c r="M11" i="3"/>
  <c r="M10" i="3"/>
  <c r="M9" i="3"/>
  <c r="M8" i="3"/>
  <c r="M7" i="3"/>
  <c r="M6" i="3"/>
  <c r="M5" i="3"/>
  <c r="M4" i="3"/>
  <c r="M3" i="3"/>
  <c r="M2" i="3"/>
  <c r="J3" i="2" l="1"/>
  <c r="J4" i="2"/>
  <c r="J5" i="2"/>
  <c r="J6" i="2"/>
  <c r="J7" i="2"/>
  <c r="J8" i="2"/>
  <c r="J9" i="2"/>
  <c r="J10" i="2"/>
  <c r="J11" i="2"/>
  <c r="J12" i="2"/>
  <c r="J13" i="2"/>
  <c r="J2" i="2"/>
  <c r="C13" i="2"/>
  <c r="C12" i="2"/>
  <c r="C11" i="2"/>
  <c r="C10" i="2"/>
  <c r="C9" i="2"/>
  <c r="C8" i="2"/>
  <c r="C7" i="2"/>
  <c r="C6" i="2"/>
  <c r="C5" i="2"/>
  <c r="C4" i="2"/>
  <c r="C3" i="2"/>
  <c r="C2" i="2"/>
  <c r="L3" i="1"/>
  <c r="L4" i="1"/>
  <c r="L5" i="1"/>
  <c r="L6" i="1"/>
  <c r="L7" i="1"/>
  <c r="L8" i="1"/>
  <c r="L9" i="1"/>
  <c r="L10" i="1"/>
  <c r="L11" i="1"/>
  <c r="L12" i="1"/>
  <c r="L13" i="1"/>
  <c r="L2" i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<sst xmlns="http://schemas.openxmlformats.org/spreadsheetml/2006/main" count="162" uniqueCount="50">
  <si>
    <t>Valeurs prévues par LED</t>
  </si>
  <si>
    <t>Mois</t>
  </si>
  <si>
    <t>Valeurs réelles</t>
  </si>
  <si>
    <t>D 10.A  Final seasonal component forecasts</t>
  </si>
  <si>
    <t xml:space="preserve">  From  2022.Jan to 2022.Dec</t>
  </si>
  <si>
    <t xml:space="preserve">  Observations</t>
  </si>
  <si>
    <t>Jan</t>
  </si>
  <si>
    <t xml:space="preserve">Feb </t>
  </si>
  <si>
    <t>Mar</t>
  </si>
  <si>
    <t>Apr</t>
  </si>
  <si>
    <t>May</t>
  </si>
  <si>
    <t xml:space="preserve">Jun </t>
  </si>
  <si>
    <t>Jul</t>
  </si>
  <si>
    <t>Aug</t>
  </si>
  <si>
    <t>Sep</t>
  </si>
  <si>
    <t>Oct</t>
  </si>
  <si>
    <t>Nov</t>
  </si>
  <si>
    <t>Dec</t>
  </si>
  <si>
    <t xml:space="preserve">AVGE  </t>
  </si>
  <si>
    <t>Valeurs prévues par HW</t>
  </si>
  <si>
    <t>Valeurs prévues</t>
  </si>
  <si>
    <t xml:space="preserve">Valeurs prévues </t>
  </si>
  <si>
    <t>Blé</t>
  </si>
  <si>
    <t>Nickel</t>
  </si>
  <si>
    <t>MSE</t>
  </si>
  <si>
    <t>RMSE</t>
  </si>
  <si>
    <t>LED</t>
  </si>
  <si>
    <t>Extrapolation</t>
  </si>
  <si>
    <t>Holt-Winter</t>
  </si>
  <si>
    <t>ble</t>
  </si>
  <si>
    <t>mse ble</t>
  </si>
  <si>
    <t>mse nickel</t>
  </si>
  <si>
    <t>par LED</t>
  </si>
  <si>
    <t>par HW</t>
  </si>
  <si>
    <t>par Extrapolation</t>
  </si>
  <si>
    <t>Valeurs</t>
  </si>
  <si>
    <t>Réelles</t>
  </si>
  <si>
    <t>extra</t>
  </si>
  <si>
    <t>led</t>
  </si>
  <si>
    <t>hw</t>
  </si>
  <si>
    <t>coef</t>
  </si>
  <si>
    <t>(en \euro)</t>
  </si>
  <si>
    <t>(en \$)</t>
  </si>
  <si>
    <t>Méthode</t>
  </si>
  <si>
    <t>Prévision</t>
  </si>
  <si>
    <t>par AR(1)</t>
  </si>
  <si>
    <t>Echantillon</t>
  </si>
  <si>
    <t>2016-2019</t>
  </si>
  <si>
    <t>2016-2021</t>
  </si>
  <si>
    <t>nickel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</si>
</sst>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\-yyyy"/>
    <numFmt numFmtId="165" formatCode="0.000"/>
    <numFmt numFmtId="166" formatCode="0.0"/>
    <numFmt numFmtId="167" formatCode="0.0000"/>
    <numFmt numFmtId="168" formatCode="0.00000"/>
    <numFmt numFmtId="169" formatCode="0.000000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charset val="1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2" fillId="2" borderId="0" xfId="1" applyNumberFormat="1"/>
    <xf numFmtId="0" fontId="0" fillId="0" borderId="0" xfId="0" applyBorder="1"/>
    <xf numFmtId="2" fontId="0" fillId="0" borderId="0" xfId="0" applyNumberFormat="1" applyBorder="1"/>
    <xf numFmtId="1" fontId="0" fillId="0" borderId="0" xfId="0" applyNumberFormat="1"/>
    <xf numFmtId="0" fontId="3" fillId="0" borderId="0" xfId="0" applyFont="1"/>
    <xf numFmtId="167" fontId="0" fillId="0" borderId="0" xfId="0" applyNumberFormat="1"/>
    <xf numFmtId="0" fontId="3" fillId="0" borderId="2" xfId="0" applyFont="1" applyBorder="1"/>
    <xf numFmtId="2" fontId="0" fillId="0" borderId="0" xfId="0" applyNumberFormat="1" applyBorder="1" applyAlignment="1">
      <alignment horizontal="center"/>
    </xf>
    <xf numFmtId="0" fontId="0" fillId="0" borderId="0" xfId="0" applyAlignment="1">
      <alignment vertical="center" wrapText="1" readingOrder="1"/>
    </xf>
    <xf numFmtId="2" fontId="0" fillId="0" borderId="0" xfId="0" applyNumberFormat="1" applyAlignment="1">
      <alignment horizontal="center" vertical="center" wrapText="1" readingOrder="1"/>
    </xf>
    <xf numFmtId="168" fontId="0" fillId="0" borderId="0" xfId="0" applyNumberFormat="1"/>
    <xf numFmtId="0" fontId="5" fillId="0" borderId="0" xfId="0" applyFont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D1" workbookViewId="0">
      <selection activeCell="E37" sqref="E37"/>
    </sheetView>
  </sheetViews>
  <sheetFormatPr defaultRowHeight="15" x14ac:dyDescent="0.25"/>
  <cols>
    <col min="1" max="1" width="22.5703125" bestFit="1" customWidth="1"/>
    <col min="2" max="3" width="15.42578125" bestFit="1" customWidth="1"/>
    <col min="4" max="4" width="15" bestFit="1" customWidth="1"/>
    <col min="5" max="5" width="14.42578125" bestFit="1" customWidth="1"/>
    <col min="10" max="10" width="22.5703125" bestFit="1" customWidth="1"/>
    <col min="11" max="11" width="9.85546875" customWidth="1"/>
    <col min="12" max="12" width="22.5703125" bestFit="1" customWidth="1"/>
    <col min="13" max="13" width="14.42578125" bestFit="1" customWidth="1"/>
    <col min="14" max="14" width="12" bestFit="1" customWidth="1"/>
    <col min="15" max="15" width="11.5703125" bestFit="1" customWidth="1"/>
  </cols>
  <sheetData>
    <row r="1" spans="1:15" x14ac:dyDescent="0.25">
      <c r="A1" t="s">
        <v>0</v>
      </c>
      <c r="B1" s="3" t="s">
        <v>1</v>
      </c>
      <c r="C1" s="3" t="s">
        <v>20</v>
      </c>
      <c r="D1" s="3" t="s">
        <v>2</v>
      </c>
      <c r="E1" s="16" t="s">
        <v>24</v>
      </c>
      <c r="F1" s="16" t="s">
        <v>25</v>
      </c>
      <c r="J1" t="s">
        <v>0</v>
      </c>
      <c r="K1" s="3" t="s">
        <v>1</v>
      </c>
      <c r="L1" s="3" t="s">
        <v>0</v>
      </c>
      <c r="M1" s="3" t="s">
        <v>2</v>
      </c>
      <c r="N1" s="16" t="s">
        <v>24</v>
      </c>
      <c r="O1" s="16" t="s">
        <v>25</v>
      </c>
    </row>
    <row r="2" spans="1:15" x14ac:dyDescent="0.25">
      <c r="A2">
        <v>5.2441124426712999</v>
      </c>
      <c r="B2" s="2">
        <v>43831</v>
      </c>
      <c r="C2" s="1">
        <f t="shared" ref="C2:C13" si="0">EXP(A2)</f>
        <v>189.44759498667304</v>
      </c>
      <c r="D2">
        <v>191</v>
      </c>
      <c r="E2">
        <f>(D2-C2)^2</f>
        <v>2.4099613254026822</v>
      </c>
      <c r="J2">
        <v>9.5336642220705095</v>
      </c>
      <c r="K2" s="2">
        <v>43831</v>
      </c>
      <c r="L2" s="1">
        <f t="shared" ref="L2:L13" si="1">EXP(J2)</f>
        <v>13817.127462604147</v>
      </c>
      <c r="M2">
        <v>12850</v>
      </c>
      <c r="N2">
        <f>(M2-L2)^2</f>
        <v>935335.52892313537</v>
      </c>
      <c r="O2" s="1"/>
    </row>
    <row r="3" spans="1:15" x14ac:dyDescent="0.25">
      <c r="A3">
        <v>5.2576243562205196</v>
      </c>
      <c r="B3" s="2">
        <v>43862</v>
      </c>
      <c r="C3" s="1">
        <f t="shared" si="0"/>
        <v>192.0247665622189</v>
      </c>
      <c r="D3">
        <v>187.5</v>
      </c>
      <c r="E3">
        <f t="shared" ref="E3:E13" si="2">(D3-C3)^2</f>
        <v>20.473512442574247</v>
      </c>
      <c r="J3">
        <v>9.5092846000372795</v>
      </c>
      <c r="K3" s="2">
        <v>43862</v>
      </c>
      <c r="L3" s="1">
        <f t="shared" si="1"/>
        <v>13484.344165738166</v>
      </c>
      <c r="M3">
        <v>12255</v>
      </c>
      <c r="N3">
        <f t="shared" ref="N3:N13" si="3">(M3-L3)^2</f>
        <v>1511287.0778344681</v>
      </c>
      <c r="O3" s="1"/>
    </row>
    <row r="4" spans="1:15" x14ac:dyDescent="0.25">
      <c r="A4">
        <v>5.2711362697697499</v>
      </c>
      <c r="B4" s="2">
        <v>43891</v>
      </c>
      <c r="C4" s="1">
        <f t="shared" si="0"/>
        <v>194.63699697992453</v>
      </c>
      <c r="D4">
        <v>196.25</v>
      </c>
      <c r="E4">
        <f t="shared" si="2"/>
        <v>2.6017787427725789</v>
      </c>
      <c r="J4">
        <v>9.4849049780040708</v>
      </c>
      <c r="K4" s="2">
        <v>43891</v>
      </c>
      <c r="L4" s="1">
        <f t="shared" si="1"/>
        <v>13159.575901155604</v>
      </c>
      <c r="M4">
        <v>11484</v>
      </c>
      <c r="N4">
        <f t="shared" si="3"/>
        <v>2807554.6005334137</v>
      </c>
      <c r="O4" s="1"/>
    </row>
    <row r="5" spans="1:15" x14ac:dyDescent="0.25">
      <c r="A5">
        <v>5.2846481833189696</v>
      </c>
      <c r="B5" s="2">
        <v>43922</v>
      </c>
      <c r="C5" s="1">
        <f t="shared" si="0"/>
        <v>197.28476316667158</v>
      </c>
      <c r="D5">
        <v>195.75</v>
      </c>
      <c r="E5">
        <f t="shared" si="2"/>
        <v>2.3554979777717802</v>
      </c>
      <c r="J5">
        <v>9.4605253559708409</v>
      </c>
      <c r="K5" s="2">
        <v>43922</v>
      </c>
      <c r="L5" s="1">
        <f t="shared" si="1"/>
        <v>12842.629628090008</v>
      </c>
      <c r="M5">
        <v>12192</v>
      </c>
      <c r="N5">
        <f t="shared" si="3"/>
        <v>423318.91294854193</v>
      </c>
      <c r="O5" s="1"/>
    </row>
    <row r="6" spans="1:15" x14ac:dyDescent="0.25">
      <c r="A6">
        <v>5.2981600968681999</v>
      </c>
      <c r="B6" s="2">
        <v>43952</v>
      </c>
      <c r="C6" s="1">
        <f t="shared" si="0"/>
        <v>199.9685485372782</v>
      </c>
      <c r="D6">
        <v>188.25</v>
      </c>
      <c r="E6">
        <f t="shared" si="2"/>
        <v>137.32437982054495</v>
      </c>
      <c r="J6">
        <v>9.4361457339376198</v>
      </c>
      <c r="K6" s="2">
        <v>43952</v>
      </c>
      <c r="L6" s="1">
        <f t="shared" si="1"/>
        <v>12533.316955131755</v>
      </c>
      <c r="M6">
        <v>12324</v>
      </c>
      <c r="N6">
        <f t="shared" si="3"/>
        <v>43813.587705629172</v>
      </c>
      <c r="O6" s="1"/>
    </row>
    <row r="7" spans="1:15" x14ac:dyDescent="0.25">
      <c r="A7">
        <v>5.3116720104174204</v>
      </c>
      <c r="B7" s="2">
        <v>43983</v>
      </c>
      <c r="C7" s="1">
        <f t="shared" si="0"/>
        <v>202.68884308274193</v>
      </c>
      <c r="D7">
        <v>180.5</v>
      </c>
      <c r="E7">
        <f t="shared" si="2"/>
        <v>492.34475735054423</v>
      </c>
      <c r="J7">
        <v>9.4117661119044005</v>
      </c>
      <c r="K7" s="2">
        <v>43983</v>
      </c>
      <c r="L7" s="1">
        <f t="shared" si="1"/>
        <v>12231.454028247592</v>
      </c>
      <c r="M7">
        <v>12805</v>
      </c>
      <c r="N7">
        <f t="shared" si="3"/>
        <v>328954.98171341419</v>
      </c>
      <c r="O7" s="1"/>
    </row>
    <row r="8" spans="1:15" x14ac:dyDescent="0.25">
      <c r="A8">
        <v>5.3251839239666499</v>
      </c>
      <c r="B8" s="2">
        <v>44013</v>
      </c>
      <c r="C8" s="1">
        <f t="shared" si="0"/>
        <v>205.4461434597155</v>
      </c>
      <c r="D8">
        <v>182.75</v>
      </c>
      <c r="E8">
        <f t="shared" si="2"/>
        <v>515.11492794398669</v>
      </c>
      <c r="J8">
        <v>9.3873864898711901</v>
      </c>
      <c r="K8" s="2">
        <v>44013</v>
      </c>
      <c r="L8" s="1">
        <f t="shared" si="1"/>
        <v>11936.861421499319</v>
      </c>
      <c r="M8">
        <v>13786</v>
      </c>
      <c r="N8">
        <f t="shared" si="3"/>
        <v>3419313.4824995175</v>
      </c>
      <c r="O8" s="1"/>
    </row>
    <row r="9" spans="1:15" x14ac:dyDescent="0.25">
      <c r="A9">
        <v>5.3386958375158704</v>
      </c>
      <c r="B9" s="2">
        <v>44044</v>
      </c>
      <c r="C9" s="1">
        <f t="shared" si="0"/>
        <v>208.24095308116873</v>
      </c>
      <c r="D9">
        <v>187.75</v>
      </c>
      <c r="E9">
        <f t="shared" si="2"/>
        <v>419.87915817465813</v>
      </c>
      <c r="J9">
        <v>9.3630068678379494</v>
      </c>
      <c r="K9" s="2">
        <v>44044</v>
      </c>
      <c r="L9" s="1">
        <f t="shared" si="1"/>
        <v>11649.364030393113</v>
      </c>
      <c r="M9">
        <v>15367</v>
      </c>
      <c r="N9">
        <f t="shared" si="3"/>
        <v>13820817.202514937</v>
      </c>
      <c r="O9" s="1"/>
    </row>
    <row r="10" spans="1:15" x14ac:dyDescent="0.25">
      <c r="A10">
        <v>5.3522077510650998</v>
      </c>
      <c r="B10" s="2">
        <v>44075</v>
      </c>
      <c r="C10" s="1">
        <f t="shared" si="0"/>
        <v>211.07378220831339</v>
      </c>
      <c r="D10">
        <v>197.75</v>
      </c>
      <c r="E10">
        <f t="shared" si="2"/>
        <v>177.52317233456841</v>
      </c>
      <c r="J10">
        <v>9.3386272458047408</v>
      </c>
      <c r="K10" s="2">
        <v>44075</v>
      </c>
      <c r="L10" s="1">
        <f t="shared" si="1"/>
        <v>11368.790967799958</v>
      </c>
      <c r="M10">
        <v>14517</v>
      </c>
      <c r="N10">
        <f t="shared" si="3"/>
        <v>9911220.1104259267</v>
      </c>
      <c r="O10" s="1"/>
    </row>
    <row r="11" spans="1:15" x14ac:dyDescent="0.25">
      <c r="A11">
        <v>5.3657196646143301</v>
      </c>
      <c r="B11" s="2">
        <v>44105</v>
      </c>
      <c r="C11" s="1">
        <f t="shared" si="0"/>
        <v>213.94514804375149</v>
      </c>
      <c r="D11">
        <v>205.25</v>
      </c>
      <c r="E11">
        <f t="shared" si="2"/>
        <v>75.605599502755325</v>
      </c>
      <c r="J11">
        <v>9.3142476237715197</v>
      </c>
      <c r="K11" s="2">
        <v>44105</v>
      </c>
      <c r="L11" s="1">
        <f t="shared" si="1"/>
        <v>11094.975462378672</v>
      </c>
      <c r="M11">
        <v>15156</v>
      </c>
      <c r="N11">
        <f t="shared" si="3"/>
        <v>16491920.295162519</v>
      </c>
      <c r="O11" s="1"/>
    </row>
    <row r="12" spans="1:15" x14ac:dyDescent="0.25">
      <c r="A12">
        <v>5.3792315781635498</v>
      </c>
      <c r="B12" s="2">
        <v>44136</v>
      </c>
      <c r="C12" s="1">
        <f t="shared" si="0"/>
        <v>216.85557482590772</v>
      </c>
      <c r="D12">
        <v>210.25</v>
      </c>
      <c r="E12">
        <f t="shared" si="2"/>
        <v>43.633618780665849</v>
      </c>
      <c r="J12">
        <v>9.2898680017382897</v>
      </c>
      <c r="K12" s="2">
        <v>44136</v>
      </c>
      <c r="L12" s="1">
        <f t="shared" si="1"/>
        <v>10827.75475944961</v>
      </c>
      <c r="M12">
        <v>16033</v>
      </c>
      <c r="N12">
        <f t="shared" si="3"/>
        <v>27094578.014272489</v>
      </c>
      <c r="O12" s="1"/>
    </row>
    <row r="13" spans="1:15" x14ac:dyDescent="0.25">
      <c r="A13">
        <v>5.3927434917127801</v>
      </c>
      <c r="B13" s="6">
        <v>44166</v>
      </c>
      <c r="C13" s="4">
        <f t="shared" si="0"/>
        <v>219.80559392475004</v>
      </c>
      <c r="D13" s="5">
        <v>213.25</v>
      </c>
      <c r="E13">
        <f t="shared" si="2"/>
        <v>42.975811706219659</v>
      </c>
      <c r="J13">
        <v>9.2654883797050704</v>
      </c>
      <c r="K13" s="6">
        <v>44166</v>
      </c>
      <c r="L13" s="4">
        <f t="shared" si="1"/>
        <v>10566.970024253624</v>
      </c>
      <c r="M13" s="5">
        <v>16613</v>
      </c>
      <c r="N13">
        <f t="shared" si="3"/>
        <v>36554478.467623726</v>
      </c>
      <c r="O13" s="1"/>
    </row>
    <row r="14" spans="1:15" x14ac:dyDescent="0.25">
      <c r="E14">
        <f>AVERAGE(E2:E13)</f>
        <v>161.02018134187205</v>
      </c>
      <c r="N14">
        <f>AVERAGE(N2:N13)</f>
        <v>9445216.0218464769</v>
      </c>
    </row>
    <row r="19" spans="1:5" x14ac:dyDescent="0.25">
      <c r="A19" s="8"/>
      <c r="B19" s="36" t="s">
        <v>22</v>
      </c>
      <c r="C19" s="36"/>
      <c r="D19" s="36" t="s">
        <v>23</v>
      </c>
      <c r="E19" s="36"/>
    </row>
    <row r="20" spans="1:5" x14ac:dyDescent="0.25">
      <c r="A20" s="15" t="s">
        <v>1</v>
      </c>
      <c r="B20" s="15" t="s">
        <v>20</v>
      </c>
      <c r="C20" s="15" t="s">
        <v>2</v>
      </c>
      <c r="D20" s="15" t="s">
        <v>20</v>
      </c>
      <c r="E20" s="15" t="s">
        <v>2</v>
      </c>
    </row>
    <row r="21" spans="1:5" x14ac:dyDescent="0.25">
      <c r="A21" s="2">
        <v>43831</v>
      </c>
      <c r="B21" s="1">
        <v>189.44759498667304</v>
      </c>
      <c r="C21" s="1">
        <v>191</v>
      </c>
      <c r="D21" s="1">
        <v>13817.127462604147</v>
      </c>
      <c r="E21" s="1">
        <v>12850</v>
      </c>
    </row>
    <row r="22" spans="1:5" x14ac:dyDescent="0.25">
      <c r="A22" s="2">
        <v>43862</v>
      </c>
      <c r="B22" s="1">
        <v>192.0247665622189</v>
      </c>
      <c r="C22" s="1">
        <v>187.5</v>
      </c>
      <c r="D22" s="1">
        <v>13484.344165738166</v>
      </c>
      <c r="E22" s="1">
        <v>12255</v>
      </c>
    </row>
    <row r="23" spans="1:5" x14ac:dyDescent="0.25">
      <c r="A23" s="2">
        <v>43891</v>
      </c>
      <c r="B23" s="1">
        <v>194.63699697992453</v>
      </c>
      <c r="C23" s="1">
        <v>196.25</v>
      </c>
      <c r="D23" s="1">
        <v>13159.575901155604</v>
      </c>
      <c r="E23" s="1">
        <v>11484</v>
      </c>
    </row>
    <row r="24" spans="1:5" x14ac:dyDescent="0.25">
      <c r="A24" s="2">
        <v>43922</v>
      </c>
      <c r="B24" s="1">
        <v>197.28476316667158</v>
      </c>
      <c r="C24" s="1">
        <v>195.75</v>
      </c>
      <c r="D24" s="1">
        <v>12842.629628090008</v>
      </c>
      <c r="E24" s="1">
        <v>12192</v>
      </c>
    </row>
    <row r="25" spans="1:5" x14ac:dyDescent="0.25">
      <c r="A25" s="2">
        <v>43952</v>
      </c>
      <c r="B25" s="1">
        <v>199.9685485372782</v>
      </c>
      <c r="C25" s="1">
        <v>188.25</v>
      </c>
      <c r="D25" s="1">
        <v>12533.316955131755</v>
      </c>
      <c r="E25" s="1">
        <v>12324</v>
      </c>
    </row>
    <row r="26" spans="1:5" x14ac:dyDescent="0.25">
      <c r="A26" s="2">
        <v>43983</v>
      </c>
      <c r="B26" s="1">
        <v>202.68884308274193</v>
      </c>
      <c r="C26" s="1">
        <v>180.5</v>
      </c>
      <c r="D26" s="1">
        <v>12231.454028247592</v>
      </c>
      <c r="E26" s="1">
        <v>12805</v>
      </c>
    </row>
    <row r="27" spans="1:5" x14ac:dyDescent="0.25">
      <c r="A27" s="2">
        <v>44013</v>
      </c>
      <c r="B27" s="1">
        <v>205.4461434597155</v>
      </c>
      <c r="C27" s="1">
        <v>182.75</v>
      </c>
      <c r="D27" s="1">
        <v>11936.861421499319</v>
      </c>
      <c r="E27" s="1">
        <v>13786</v>
      </c>
    </row>
    <row r="28" spans="1:5" x14ac:dyDescent="0.25">
      <c r="A28" s="2">
        <v>44044</v>
      </c>
      <c r="B28" s="1">
        <v>208.24095308116873</v>
      </c>
      <c r="C28" s="1">
        <v>187.75</v>
      </c>
      <c r="D28" s="1">
        <v>11649.364030393113</v>
      </c>
      <c r="E28" s="1">
        <v>15367</v>
      </c>
    </row>
    <row r="29" spans="1:5" x14ac:dyDescent="0.25">
      <c r="A29" s="2">
        <v>44075</v>
      </c>
      <c r="B29" s="1">
        <v>211.07378220831339</v>
      </c>
      <c r="C29" s="1">
        <v>197.75</v>
      </c>
      <c r="D29" s="1">
        <v>11368.790967799958</v>
      </c>
      <c r="E29" s="1">
        <v>14517</v>
      </c>
    </row>
    <row r="30" spans="1:5" x14ac:dyDescent="0.25">
      <c r="A30" s="2">
        <v>44105</v>
      </c>
      <c r="B30" s="1">
        <v>213.94514804375149</v>
      </c>
      <c r="C30" s="1">
        <v>205.25</v>
      </c>
      <c r="D30" s="1">
        <v>11094.975462378672</v>
      </c>
      <c r="E30" s="1">
        <v>15156</v>
      </c>
    </row>
    <row r="31" spans="1:5" x14ac:dyDescent="0.25">
      <c r="A31" s="2">
        <v>44136</v>
      </c>
      <c r="B31" s="1">
        <v>216.85557482590772</v>
      </c>
      <c r="C31" s="1">
        <v>210.25</v>
      </c>
      <c r="D31" s="1">
        <v>10827.75475944961</v>
      </c>
      <c r="E31" s="1">
        <v>16033</v>
      </c>
    </row>
    <row r="32" spans="1:5" x14ac:dyDescent="0.25">
      <c r="A32" s="6">
        <v>44166</v>
      </c>
      <c r="B32" s="4">
        <v>219.80559392475004</v>
      </c>
      <c r="C32" s="4">
        <v>213.25</v>
      </c>
      <c r="D32" s="4">
        <v>10566.970024253624</v>
      </c>
      <c r="E32" s="4">
        <v>16613</v>
      </c>
    </row>
  </sheetData>
  <mergeCells count="2">
    <mergeCell ref="B19:C19"/>
    <mergeCell ref="D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2869-AC75-41DC-B945-E88EA2F10342}">
  <dimension ref="A1:M46"/>
  <sheetViews>
    <sheetView workbookViewId="0">
      <selection activeCell="L14" sqref="L14"/>
    </sheetView>
  </sheetViews>
  <sheetFormatPr defaultRowHeight="15" x14ac:dyDescent="0.25"/>
  <cols>
    <col min="1" max="1" width="15.85546875" bestFit="1" customWidth="1"/>
    <col min="2" max="2" width="7.7109375" bestFit="1" customWidth="1"/>
    <col min="3" max="3" width="15.42578125" bestFit="1" customWidth="1"/>
    <col min="4" max="4" width="14.5703125" bestFit="1" customWidth="1"/>
    <col min="5" max="6" width="14.7109375" bestFit="1" customWidth="1"/>
    <col min="8" max="8" width="15.42578125" bestFit="1" customWidth="1"/>
    <col min="10" max="10" width="15.42578125" bestFit="1" customWidth="1"/>
    <col min="11" max="11" width="14.42578125" bestFit="1" customWidth="1"/>
  </cols>
  <sheetData>
    <row r="1" spans="1:13" x14ac:dyDescent="0.25">
      <c r="A1" t="s">
        <v>21</v>
      </c>
      <c r="B1" s="3" t="s">
        <v>1</v>
      </c>
      <c r="C1" s="7" t="s">
        <v>20</v>
      </c>
      <c r="D1" s="3" t="s">
        <v>2</v>
      </c>
      <c r="E1" s="16" t="s">
        <v>24</v>
      </c>
      <c r="F1" s="16" t="s">
        <v>25</v>
      </c>
      <c r="H1" s="7" t="s">
        <v>20</v>
      </c>
      <c r="I1" s="3" t="s">
        <v>1</v>
      </c>
      <c r="J1" s="3" t="s">
        <v>20</v>
      </c>
      <c r="K1" s="3" t="s">
        <v>2</v>
      </c>
      <c r="L1" s="16" t="s">
        <v>24</v>
      </c>
      <c r="M1" s="16" t="s">
        <v>25</v>
      </c>
    </row>
    <row r="2" spans="1:13" x14ac:dyDescent="0.25">
      <c r="A2">
        <v>5.2600530492605797</v>
      </c>
      <c r="B2" s="2">
        <v>43831</v>
      </c>
      <c r="C2" s="1">
        <f t="shared" ref="C2:C13" si="0">EXP(A2)</f>
        <v>192.49170256888206</v>
      </c>
      <c r="D2" s="1">
        <v>191</v>
      </c>
      <c r="E2">
        <f>(D2-C2)^2</f>
        <v>2.2251765540093418</v>
      </c>
      <c r="H2">
        <v>9.6364195045992709</v>
      </c>
      <c r="I2" s="10">
        <v>43831</v>
      </c>
      <c r="J2" s="11">
        <f>EXP(H2)</f>
        <v>15312.419415304927</v>
      </c>
      <c r="K2" s="12">
        <v>12850</v>
      </c>
      <c r="L2">
        <f>(K2-J2)^2</f>
        <v>6063509.3768706564</v>
      </c>
    </row>
    <row r="3" spans="1:13" x14ac:dyDescent="0.25">
      <c r="A3">
        <v>5.2644693013939001</v>
      </c>
      <c r="B3" s="2">
        <v>43862</v>
      </c>
      <c r="C3" s="1">
        <f t="shared" si="0"/>
        <v>193.34367433738169</v>
      </c>
      <c r="D3" s="1">
        <v>187.5</v>
      </c>
      <c r="E3">
        <f t="shared" ref="E3:E13" si="1">(D3-C3)^2</f>
        <v>34.148529761373275</v>
      </c>
      <c r="H3">
        <v>9.6475568322979708</v>
      </c>
      <c r="I3" s="10">
        <v>43862</v>
      </c>
      <c r="J3" s="11">
        <f t="shared" ref="J3:J13" si="2">EXP(H3)</f>
        <v>15483.912060426812</v>
      </c>
      <c r="K3" s="12">
        <v>12255</v>
      </c>
      <c r="L3">
        <f t="shared" ref="L3:L13" si="3">(K3-J3)^2</f>
        <v>10425873.093969719</v>
      </c>
    </row>
    <row r="4" spans="1:13" x14ac:dyDescent="0.25">
      <c r="A4">
        <v>5.2688855535272197</v>
      </c>
      <c r="B4" s="2">
        <v>43891</v>
      </c>
      <c r="C4" s="1">
        <f t="shared" si="0"/>
        <v>194.19941694838832</v>
      </c>
      <c r="D4" s="1">
        <v>196.25</v>
      </c>
      <c r="E4">
        <f t="shared" si="1"/>
        <v>4.2048908515570762</v>
      </c>
      <c r="H4">
        <v>9.6586941599966796</v>
      </c>
      <c r="I4" s="10">
        <v>43891</v>
      </c>
      <c r="J4" s="11">
        <f t="shared" si="2"/>
        <v>15657.325350910831</v>
      </c>
      <c r="K4" s="12">
        <v>11484</v>
      </c>
      <c r="L4">
        <f t="shared" si="3"/>
        <v>17416644.48455501</v>
      </c>
    </row>
    <row r="5" spans="1:13" x14ac:dyDescent="0.25">
      <c r="A5">
        <v>5.2733018056605401</v>
      </c>
      <c r="B5" s="2">
        <v>43922</v>
      </c>
      <c r="C5" s="1">
        <f t="shared" si="0"/>
        <v>195.0589470917196</v>
      </c>
      <c r="D5" s="1">
        <v>195.75</v>
      </c>
      <c r="E5">
        <f t="shared" si="1"/>
        <v>0.47755412204279557</v>
      </c>
      <c r="H5">
        <v>9.6698314876953795</v>
      </c>
      <c r="I5" s="10">
        <v>43922</v>
      </c>
      <c r="J5" s="11">
        <f t="shared" si="2"/>
        <v>15832.680797175441</v>
      </c>
      <c r="K5" s="12">
        <v>12192</v>
      </c>
      <c r="L5">
        <f t="shared" si="3"/>
        <v>13254556.666922001</v>
      </c>
    </row>
    <row r="6" spans="1:13" x14ac:dyDescent="0.25">
      <c r="A6">
        <v>5.2777180577938596</v>
      </c>
      <c r="B6" s="2">
        <v>43952</v>
      </c>
      <c r="C6" s="1">
        <f t="shared" si="0"/>
        <v>195.92228153106203</v>
      </c>
      <c r="D6" s="1">
        <v>188.25</v>
      </c>
      <c r="E6">
        <f t="shared" si="1"/>
        <v>58.863903891875466</v>
      </c>
      <c r="H6">
        <v>9.6809688153940794</v>
      </c>
      <c r="I6" s="10">
        <v>43952</v>
      </c>
      <c r="J6" s="11">
        <f t="shared" si="2"/>
        <v>16010.000150547137</v>
      </c>
      <c r="K6" s="12">
        <v>12324</v>
      </c>
      <c r="L6">
        <f t="shared" si="3"/>
        <v>13586597.109833518</v>
      </c>
    </row>
    <row r="7" spans="1:13" x14ac:dyDescent="0.25">
      <c r="A7">
        <v>5.28213430992718</v>
      </c>
      <c r="B7" s="2">
        <v>43983</v>
      </c>
      <c r="C7" s="1">
        <f t="shared" si="0"/>
        <v>196.78943710429914</v>
      </c>
      <c r="D7" s="1">
        <v>180.5</v>
      </c>
      <c r="E7">
        <f t="shared" si="1"/>
        <v>265.34576117491753</v>
      </c>
      <c r="H7">
        <v>9.6921061430927793</v>
      </c>
      <c r="I7" s="10">
        <v>43983</v>
      </c>
      <c r="J7" s="11">
        <f t="shared" si="2"/>
        <v>16189.305405957975</v>
      </c>
      <c r="K7" s="12">
        <v>12805</v>
      </c>
      <c r="L7">
        <f t="shared" si="3"/>
        <v>11453523.080796376</v>
      </c>
    </row>
    <row r="8" spans="1:13" x14ac:dyDescent="0.25">
      <c r="A8">
        <v>5.2865505620604996</v>
      </c>
      <c r="B8" s="2">
        <v>44013</v>
      </c>
      <c r="C8" s="1">
        <f t="shared" si="0"/>
        <v>197.66043072383849</v>
      </c>
      <c r="D8" s="1">
        <v>182.75</v>
      </c>
      <c r="E8">
        <f t="shared" si="1"/>
        <v>222.32094437038674</v>
      </c>
      <c r="H8">
        <v>9.7032434707914792</v>
      </c>
      <c r="I8" s="10">
        <v>44013</v>
      </c>
      <c r="J8" s="11">
        <f t="shared" si="2"/>
        <v>16370.618804673975</v>
      </c>
      <c r="K8" s="12">
        <v>13786</v>
      </c>
      <c r="L8">
        <f t="shared" si="3"/>
        <v>6680254.3654743293</v>
      </c>
    </row>
    <row r="9" spans="1:13" x14ac:dyDescent="0.25">
      <c r="A9">
        <v>5.29096681419382</v>
      </c>
      <c r="B9" s="2">
        <v>44044</v>
      </c>
      <c r="C9" s="1">
        <f t="shared" si="0"/>
        <v>198.53527937694304</v>
      </c>
      <c r="D9" s="1">
        <v>187.75</v>
      </c>
      <c r="E9">
        <f t="shared" si="1"/>
        <v>116.32225123871279</v>
      </c>
      <c r="H9">
        <v>9.7143807984901809</v>
      </c>
      <c r="I9" s="10">
        <v>44044</v>
      </c>
      <c r="J9" s="11">
        <f t="shared" si="2"/>
        <v>16553.962837053994</v>
      </c>
      <c r="K9" s="12">
        <v>15367</v>
      </c>
      <c r="L9">
        <f t="shared" si="3"/>
        <v>1408880.7765472664</v>
      </c>
    </row>
    <row r="10" spans="1:13" x14ac:dyDescent="0.25">
      <c r="A10">
        <v>5.2953830663271297</v>
      </c>
      <c r="B10" s="2">
        <v>44075</v>
      </c>
      <c r="C10" s="1">
        <f t="shared" si="0"/>
        <v>199.41400012605899</v>
      </c>
      <c r="D10" s="1">
        <v>197.75</v>
      </c>
      <c r="E10">
        <f t="shared" si="1"/>
        <v>2.768896419524348</v>
      </c>
      <c r="H10">
        <v>9.7255181261888897</v>
      </c>
      <c r="I10" s="10">
        <v>44075</v>
      </c>
      <c r="J10" s="11">
        <f t="shared" si="2"/>
        <v>16739.360245339489</v>
      </c>
      <c r="K10" s="12">
        <v>14517</v>
      </c>
      <c r="L10">
        <f t="shared" si="3"/>
        <v>4938885.0600653924</v>
      </c>
    </row>
    <row r="11" spans="1:13" x14ac:dyDescent="0.25">
      <c r="A11">
        <v>5.2997993184604502</v>
      </c>
      <c r="B11" s="2">
        <v>44105</v>
      </c>
      <c r="C11" s="1">
        <f t="shared" si="0"/>
        <v>200.29661010915783</v>
      </c>
      <c r="D11" s="1">
        <v>205.25</v>
      </c>
      <c r="E11">
        <f t="shared" si="1"/>
        <v>24.536071410697453</v>
      </c>
      <c r="H11">
        <v>9.7366554538875896</v>
      </c>
      <c r="I11" s="10">
        <v>44105</v>
      </c>
      <c r="J11" s="11">
        <f t="shared" si="2"/>
        <v>16926.834026475091</v>
      </c>
      <c r="K11" s="12">
        <v>15156</v>
      </c>
      <c r="L11">
        <f t="shared" si="3"/>
        <v>3135853.1493219845</v>
      </c>
    </row>
    <row r="12" spans="1:13" x14ac:dyDescent="0.25">
      <c r="A12">
        <v>5.3042155705937697</v>
      </c>
      <c r="B12" s="2">
        <v>44136</v>
      </c>
      <c r="C12" s="1">
        <f t="shared" si="0"/>
        <v>201.18312654005737</v>
      </c>
      <c r="D12" s="1">
        <v>210.25</v>
      </c>
      <c r="E12">
        <f t="shared" si="1"/>
        <v>82.208194338611989</v>
      </c>
      <c r="H12">
        <v>9.7477927815862895</v>
      </c>
      <c r="I12" s="10">
        <v>44136</v>
      </c>
      <c r="J12" s="11">
        <f t="shared" si="2"/>
        <v>17116.407434961926</v>
      </c>
      <c r="K12" s="12">
        <v>16033</v>
      </c>
      <c r="L12">
        <f t="shared" si="3"/>
        <v>1173771.6701307797</v>
      </c>
    </row>
    <row r="13" spans="1:13" x14ac:dyDescent="0.25">
      <c r="A13">
        <v>5.3086318227270901</v>
      </c>
      <c r="B13" s="6">
        <v>44166</v>
      </c>
      <c r="C13" s="4">
        <f t="shared" si="0"/>
        <v>202.07356670876692</v>
      </c>
      <c r="D13" s="4">
        <v>213.25</v>
      </c>
      <c r="E13">
        <f t="shared" si="1"/>
        <v>124.91266111338312</v>
      </c>
      <c r="H13" s="5">
        <v>9.7589301092849894</v>
      </c>
      <c r="I13" s="13">
        <v>44166</v>
      </c>
      <c r="J13" s="14">
        <f t="shared" si="2"/>
        <v>17308.103985741593</v>
      </c>
      <c r="K13" s="15">
        <v>16613</v>
      </c>
      <c r="L13">
        <f t="shared" si="3"/>
        <v>483169.55099384818</v>
      </c>
    </row>
    <row r="14" spans="1:13" x14ac:dyDescent="0.25">
      <c r="E14">
        <f>AVERAGE(E2:E13)</f>
        <v>78.194569603924322</v>
      </c>
      <c r="L14">
        <f>AVERAGE(L2:L13)</f>
        <v>7501793.1987900725</v>
      </c>
    </row>
    <row r="19" spans="2:6" x14ac:dyDescent="0.25">
      <c r="B19" s="8"/>
      <c r="C19" s="36" t="s">
        <v>22</v>
      </c>
      <c r="D19" s="36"/>
      <c r="E19" s="36" t="s">
        <v>23</v>
      </c>
      <c r="F19" s="36"/>
    </row>
    <row r="20" spans="2:6" x14ac:dyDescent="0.25">
      <c r="B20" s="15" t="s">
        <v>1</v>
      </c>
      <c r="C20" s="15" t="s">
        <v>20</v>
      </c>
      <c r="D20" s="15" t="s">
        <v>2</v>
      </c>
      <c r="E20" s="15" t="s">
        <v>20</v>
      </c>
      <c r="F20" s="15" t="s">
        <v>2</v>
      </c>
    </row>
    <row r="21" spans="2:6" x14ac:dyDescent="0.25">
      <c r="B21" s="10">
        <v>43831</v>
      </c>
      <c r="C21" s="11">
        <v>192.49170256888206</v>
      </c>
      <c r="D21" s="11">
        <v>191</v>
      </c>
      <c r="E21" s="11">
        <v>15312.419415304927</v>
      </c>
      <c r="F21" s="11">
        <v>12850</v>
      </c>
    </row>
    <row r="22" spans="2:6" x14ac:dyDescent="0.25">
      <c r="B22" s="10">
        <v>43862</v>
      </c>
      <c r="C22" s="11">
        <v>193.34367433738169</v>
      </c>
      <c r="D22" s="11">
        <v>187.5</v>
      </c>
      <c r="E22" s="11">
        <v>15483.912060426812</v>
      </c>
      <c r="F22" s="11">
        <v>12255</v>
      </c>
    </row>
    <row r="23" spans="2:6" x14ac:dyDescent="0.25">
      <c r="B23" s="10">
        <v>43891</v>
      </c>
      <c r="C23" s="11">
        <v>194.19941694838832</v>
      </c>
      <c r="D23" s="11">
        <v>196.25</v>
      </c>
      <c r="E23" s="11">
        <v>15657.325350910831</v>
      </c>
      <c r="F23" s="11">
        <v>11484</v>
      </c>
    </row>
    <row r="24" spans="2:6" x14ac:dyDescent="0.25">
      <c r="B24" s="10">
        <v>43922</v>
      </c>
      <c r="C24" s="11">
        <v>195.0589470917196</v>
      </c>
      <c r="D24" s="11">
        <v>195.75</v>
      </c>
      <c r="E24" s="11">
        <v>15832.680797175441</v>
      </c>
      <c r="F24" s="11">
        <v>12192</v>
      </c>
    </row>
    <row r="25" spans="2:6" x14ac:dyDescent="0.25">
      <c r="B25" s="10">
        <v>43952</v>
      </c>
      <c r="C25" s="11">
        <v>195.92228153106203</v>
      </c>
      <c r="D25" s="11">
        <v>188.25</v>
      </c>
      <c r="E25" s="11">
        <v>16010.000150547137</v>
      </c>
      <c r="F25" s="11">
        <v>12324</v>
      </c>
    </row>
    <row r="26" spans="2:6" x14ac:dyDescent="0.25">
      <c r="B26" s="10">
        <v>43983</v>
      </c>
      <c r="C26" s="11">
        <v>196.78943710429914</v>
      </c>
      <c r="D26" s="11">
        <v>180.5</v>
      </c>
      <c r="E26" s="11">
        <v>16189.305405957975</v>
      </c>
      <c r="F26" s="11">
        <v>12805</v>
      </c>
    </row>
    <row r="27" spans="2:6" x14ac:dyDescent="0.25">
      <c r="B27" s="10">
        <v>44013</v>
      </c>
      <c r="C27" s="11">
        <v>197.66043072383849</v>
      </c>
      <c r="D27" s="11">
        <v>182.75</v>
      </c>
      <c r="E27" s="11">
        <v>16370.618804673975</v>
      </c>
      <c r="F27" s="11">
        <v>13786</v>
      </c>
    </row>
    <row r="28" spans="2:6" x14ac:dyDescent="0.25">
      <c r="B28" s="10">
        <v>44044</v>
      </c>
      <c r="C28" s="11">
        <v>198.53527937694304</v>
      </c>
      <c r="D28" s="11">
        <v>187.75</v>
      </c>
      <c r="E28" s="11">
        <v>16553.962837053994</v>
      </c>
      <c r="F28" s="11">
        <v>15367</v>
      </c>
    </row>
    <row r="29" spans="2:6" x14ac:dyDescent="0.25">
      <c r="B29" s="10">
        <v>44075</v>
      </c>
      <c r="C29" s="11">
        <v>199.41400012605899</v>
      </c>
      <c r="D29" s="11">
        <v>197.75</v>
      </c>
      <c r="E29" s="11">
        <v>16739.360245339489</v>
      </c>
      <c r="F29" s="11">
        <v>14517</v>
      </c>
    </row>
    <row r="30" spans="2:6" x14ac:dyDescent="0.25">
      <c r="B30" s="10">
        <v>44105</v>
      </c>
      <c r="C30" s="11">
        <v>200.29661010915783</v>
      </c>
      <c r="D30" s="11">
        <v>205.25</v>
      </c>
      <c r="E30" s="11">
        <v>16926.834026475091</v>
      </c>
      <c r="F30" s="11">
        <v>15156</v>
      </c>
    </row>
    <row r="31" spans="2:6" x14ac:dyDescent="0.25">
      <c r="B31" s="10">
        <v>44136</v>
      </c>
      <c r="C31" s="11">
        <v>201.18312654005737</v>
      </c>
      <c r="D31" s="11">
        <v>210.25</v>
      </c>
      <c r="E31" s="11">
        <v>17116.407434961926</v>
      </c>
      <c r="F31" s="11">
        <v>16033</v>
      </c>
    </row>
    <row r="32" spans="2:6" x14ac:dyDescent="0.25">
      <c r="B32" s="13">
        <v>44166</v>
      </c>
      <c r="C32" s="14">
        <v>202.07356670876692</v>
      </c>
      <c r="D32" s="14">
        <v>213.25</v>
      </c>
      <c r="E32" s="14">
        <v>17308.103985741593</v>
      </c>
      <c r="F32" s="14">
        <v>16613</v>
      </c>
    </row>
    <row r="40" spans="1:7" x14ac:dyDescent="0.25">
      <c r="A40" s="36" t="s">
        <v>3</v>
      </c>
      <c r="B40" s="36"/>
      <c r="C40" s="36"/>
      <c r="D40" s="36"/>
      <c r="E40" s="36"/>
      <c r="F40" s="36"/>
      <c r="G40" s="36"/>
    </row>
    <row r="41" spans="1:7" x14ac:dyDescent="0.25">
      <c r="A41" s="37" t="s">
        <v>4</v>
      </c>
      <c r="B41" s="37"/>
      <c r="C41" s="37"/>
      <c r="D41" s="37"/>
      <c r="E41" s="37"/>
      <c r="F41" s="37"/>
      <c r="G41" s="37"/>
    </row>
    <row r="42" spans="1:7" x14ac:dyDescent="0.25">
      <c r="A42" s="5" t="s">
        <v>5</v>
      </c>
      <c r="B42" s="5">
        <v>12</v>
      </c>
      <c r="C42" s="5"/>
      <c r="D42" s="5"/>
      <c r="E42" s="5"/>
      <c r="F42" s="5"/>
      <c r="G42" s="5"/>
    </row>
    <row r="43" spans="1:7" x14ac:dyDescent="0.25">
      <c r="A43" s="8" t="s">
        <v>6</v>
      </c>
      <c r="B43" s="8" t="s">
        <v>7</v>
      </c>
      <c r="C43" s="8" t="s">
        <v>8</v>
      </c>
      <c r="D43" s="8" t="s">
        <v>9</v>
      </c>
      <c r="E43" s="8" t="s">
        <v>10</v>
      </c>
      <c r="F43" s="8" t="s">
        <v>11</v>
      </c>
      <c r="G43" s="8"/>
    </row>
    <row r="44" spans="1:7" x14ac:dyDescent="0.25">
      <c r="A44" s="5" t="s">
        <v>12</v>
      </c>
      <c r="B44" s="5" t="s">
        <v>13</v>
      </c>
      <c r="C44" s="5" t="s">
        <v>14</v>
      </c>
      <c r="D44" s="5" t="s">
        <v>15</v>
      </c>
      <c r="E44" s="5" t="s">
        <v>16</v>
      </c>
      <c r="F44" s="5" t="s">
        <v>17</v>
      </c>
      <c r="G44" s="5" t="s">
        <v>18</v>
      </c>
    </row>
    <row r="45" spans="1:7" x14ac:dyDescent="0.25">
      <c r="A45" s="8">
        <v>100.1</v>
      </c>
      <c r="B45" s="8">
        <v>100.2</v>
      </c>
      <c r="C45" s="8">
        <v>99.3</v>
      </c>
      <c r="D45" s="8">
        <v>99.5</v>
      </c>
      <c r="E45" s="8">
        <v>99.4</v>
      </c>
      <c r="F45" s="8">
        <v>99.8</v>
      </c>
      <c r="G45" s="8"/>
    </row>
    <row r="46" spans="1:7" x14ac:dyDescent="0.25">
      <c r="A46" s="5">
        <v>100.4</v>
      </c>
      <c r="B46" s="5">
        <v>101</v>
      </c>
      <c r="C46" s="5">
        <v>100.2</v>
      </c>
      <c r="D46" s="5">
        <v>100.4</v>
      </c>
      <c r="E46" s="5">
        <v>99.9</v>
      </c>
      <c r="F46" s="5">
        <v>100.1</v>
      </c>
      <c r="G46" s="5">
        <v>100</v>
      </c>
    </row>
  </sheetData>
  <mergeCells count="4">
    <mergeCell ref="A40:G40"/>
    <mergeCell ref="A41:G41"/>
    <mergeCell ref="C19:D19"/>
    <mergeCell ref="E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5993-8D79-4073-8AD0-95EAEA84DB84}">
  <dimension ref="A1:P34"/>
  <sheetViews>
    <sheetView topLeftCell="D1" workbookViewId="0">
      <selection activeCell="E23" sqref="E23:E34"/>
    </sheetView>
  </sheetViews>
  <sheetFormatPr defaultRowHeight="15" x14ac:dyDescent="0.25"/>
  <cols>
    <col min="1" max="1" width="22.5703125" bestFit="1" customWidth="1"/>
    <col min="2" max="2" width="15.7109375" bestFit="1" customWidth="1"/>
    <col min="3" max="3" width="22.85546875" bestFit="1" customWidth="1"/>
    <col min="4" max="5" width="15.7109375" bestFit="1" customWidth="1"/>
    <col min="11" max="11" width="22.5703125" bestFit="1" customWidth="1"/>
    <col min="12" max="12" width="7.7109375" bestFit="1" customWidth="1"/>
    <col min="13" max="13" width="15.42578125" bestFit="1" customWidth="1"/>
    <col min="14" max="14" width="14.42578125" bestFit="1" customWidth="1"/>
  </cols>
  <sheetData>
    <row r="1" spans="1:16" x14ac:dyDescent="0.25">
      <c r="A1" s="7" t="s">
        <v>19</v>
      </c>
      <c r="B1" s="3" t="s">
        <v>1</v>
      </c>
      <c r="C1" s="3" t="s">
        <v>20</v>
      </c>
      <c r="D1" s="3" t="s">
        <v>2</v>
      </c>
      <c r="E1" s="16" t="s">
        <v>24</v>
      </c>
      <c r="F1" s="16" t="s">
        <v>25</v>
      </c>
      <c r="K1" s="7" t="s">
        <v>19</v>
      </c>
      <c r="L1" s="3" t="s">
        <v>1</v>
      </c>
      <c r="M1" s="3" t="s">
        <v>20</v>
      </c>
      <c r="N1" s="3" t="s">
        <v>2</v>
      </c>
      <c r="O1" s="16" t="s">
        <v>24</v>
      </c>
      <c r="P1" s="16" t="s">
        <v>25</v>
      </c>
    </row>
    <row r="2" spans="1:16" x14ac:dyDescent="0.25">
      <c r="A2">
        <v>5.2324753161545701</v>
      </c>
      <c r="B2" s="2">
        <v>43831</v>
      </c>
      <c r="C2">
        <f t="shared" ref="C2:C13" si="0">EXP(A2)</f>
        <v>187.25574749424905</v>
      </c>
      <c r="D2">
        <v>191</v>
      </c>
      <c r="E2">
        <f>(D2-C2)^2</f>
        <v>14.019426826822267</v>
      </c>
      <c r="K2">
        <v>9.5660762867984293</v>
      </c>
      <c r="L2" s="2">
        <v>43831</v>
      </c>
      <c r="M2">
        <f t="shared" ref="M2:M13" si="1">EXP(K2)</f>
        <v>14272.305880476932</v>
      </c>
      <c r="N2">
        <v>12850</v>
      </c>
      <c r="O2">
        <f>(N2-M2)^2</f>
        <v>2022954.0176392598</v>
      </c>
    </row>
    <row r="3" spans="1:16" x14ac:dyDescent="0.25">
      <c r="A3">
        <v>5.2310517822591001</v>
      </c>
      <c r="B3" s="2">
        <v>43862</v>
      </c>
      <c r="C3">
        <f t="shared" si="0"/>
        <v>186.98937223265929</v>
      </c>
      <c r="D3">
        <v>187.5</v>
      </c>
      <c r="E3">
        <f t="shared" ref="E3:E13" si="2">(D3-C3)^2</f>
        <v>0.26074071677935601</v>
      </c>
      <c r="K3">
        <v>9.4959842848465001</v>
      </c>
      <c r="L3" s="2">
        <v>43862</v>
      </c>
      <c r="M3">
        <f t="shared" si="1"/>
        <v>13306.185547405028</v>
      </c>
      <c r="N3">
        <v>12255</v>
      </c>
      <c r="O3">
        <f t="shared" ref="O3:O13" si="3">(N3-M3)^2</f>
        <v>1104991.0550732084</v>
      </c>
    </row>
    <row r="4" spans="1:16" x14ac:dyDescent="0.25">
      <c r="A4">
        <v>5.2296282483636398</v>
      </c>
      <c r="B4" s="2">
        <v>43891</v>
      </c>
      <c r="C4">
        <f t="shared" si="0"/>
        <v>186.72337589551526</v>
      </c>
      <c r="D4">
        <v>196.25</v>
      </c>
      <c r="E4">
        <f t="shared" si="2"/>
        <v>90.756566828149658</v>
      </c>
      <c r="K4">
        <v>9.3642780348846504</v>
      </c>
      <c r="L4" s="2">
        <v>43891</v>
      </c>
      <c r="M4">
        <f t="shared" si="1"/>
        <v>11664.181733956526</v>
      </c>
      <c r="N4">
        <v>11484</v>
      </c>
      <c r="O4">
        <f t="shared" si="3"/>
        <v>32465.45725158029</v>
      </c>
    </row>
    <row r="5" spans="1:16" x14ac:dyDescent="0.25">
      <c r="A5">
        <v>5.2282047144681796</v>
      </c>
      <c r="B5" s="2">
        <v>43922</v>
      </c>
      <c r="C5">
        <f t="shared" si="0"/>
        <v>186.4577579437871</v>
      </c>
      <c r="D5">
        <v>195.75</v>
      </c>
      <c r="E5">
        <f t="shared" si="2"/>
        <v>86.345762431251728</v>
      </c>
      <c r="K5">
        <v>9.3779993397218</v>
      </c>
      <c r="L5" s="2">
        <v>43922</v>
      </c>
      <c r="M5">
        <f t="shared" si="1"/>
        <v>11825.33259890408</v>
      </c>
      <c r="N5">
        <v>12192</v>
      </c>
      <c r="O5">
        <f t="shared" si="3"/>
        <v>134444.98302643595</v>
      </c>
    </row>
    <row r="6" spans="1:16" x14ac:dyDescent="0.25">
      <c r="A6">
        <v>5.2267811805727202</v>
      </c>
      <c r="B6" s="2">
        <v>43952</v>
      </c>
      <c r="C6">
        <f t="shared" si="0"/>
        <v>186.19251783921371</v>
      </c>
      <c r="D6">
        <v>188.25</v>
      </c>
      <c r="E6">
        <f t="shared" si="2"/>
        <v>4.233232841953833</v>
      </c>
      <c r="K6">
        <v>9.39944072400551</v>
      </c>
      <c r="L6" s="2">
        <v>43952</v>
      </c>
      <c r="M6">
        <f t="shared" si="1"/>
        <v>12081.621879270037</v>
      </c>
      <c r="N6">
        <v>12324</v>
      </c>
      <c r="O6">
        <f t="shared" si="3"/>
        <v>58747.153408588754</v>
      </c>
    </row>
    <row r="7" spans="1:16" x14ac:dyDescent="0.25">
      <c r="A7">
        <v>5.22535764667726</v>
      </c>
      <c r="B7" s="2">
        <v>43983</v>
      </c>
      <c r="C7">
        <f t="shared" si="0"/>
        <v>185.92765504429917</v>
      </c>
      <c r="D7">
        <v>180.5</v>
      </c>
      <c r="E7">
        <f t="shared" si="2"/>
        <v>29.459439279906245</v>
      </c>
      <c r="K7">
        <v>9.4566418775672094</v>
      </c>
      <c r="L7" s="2">
        <v>43983</v>
      </c>
      <c r="M7">
        <f t="shared" si="1"/>
        <v>12792.852270489455</v>
      </c>
      <c r="N7">
        <v>12805</v>
      </c>
      <c r="O7">
        <f t="shared" si="3"/>
        <v>147.56733226136842</v>
      </c>
    </row>
    <row r="8" spans="1:16" x14ac:dyDescent="0.25">
      <c r="A8">
        <v>5.2239341127817998</v>
      </c>
      <c r="B8" s="2">
        <v>44013</v>
      </c>
      <c r="C8">
        <f t="shared" si="0"/>
        <v>185.6631690223127</v>
      </c>
      <c r="D8">
        <v>182.75</v>
      </c>
      <c r="E8">
        <f t="shared" si="2"/>
        <v>8.4865537525623385</v>
      </c>
      <c r="K8">
        <v>9.5274282033567204</v>
      </c>
      <c r="L8" s="2">
        <v>44013</v>
      </c>
      <c r="M8">
        <f t="shared" si="1"/>
        <v>13731.231699328999</v>
      </c>
      <c r="N8">
        <v>13786</v>
      </c>
      <c r="O8">
        <f t="shared" si="3"/>
        <v>2999.5667583891982</v>
      </c>
    </row>
    <row r="9" spans="1:16" x14ac:dyDescent="0.25">
      <c r="A9">
        <v>5.2225105788863404</v>
      </c>
      <c r="B9" s="2">
        <v>44044</v>
      </c>
      <c r="C9">
        <f t="shared" si="0"/>
        <v>185.39905923728702</v>
      </c>
      <c r="D9">
        <v>187.75</v>
      </c>
      <c r="E9">
        <f t="shared" si="2"/>
        <v>5.5269224697854895</v>
      </c>
      <c r="K9">
        <v>9.5788889498690004</v>
      </c>
      <c r="L9" s="2">
        <v>44044</v>
      </c>
      <c r="M9">
        <f t="shared" si="1"/>
        <v>14456.348648185569</v>
      </c>
      <c r="N9">
        <v>15367</v>
      </c>
      <c r="O9">
        <f t="shared" si="3"/>
        <v>829285.8845614508</v>
      </c>
    </row>
    <row r="10" spans="1:16" x14ac:dyDescent="0.25">
      <c r="A10">
        <v>5.2210870449908802</v>
      </c>
      <c r="B10" s="2">
        <v>44075</v>
      </c>
      <c r="C10">
        <f t="shared" si="0"/>
        <v>185.13532515401673</v>
      </c>
      <c r="D10">
        <v>197.75</v>
      </c>
      <c r="E10">
        <f t="shared" si="2"/>
        <v>159.13002146988313</v>
      </c>
      <c r="K10">
        <v>9.5931439451202305</v>
      </c>
      <c r="L10" s="2">
        <v>44075</v>
      </c>
      <c r="M10">
        <f t="shared" si="1"/>
        <v>14663.899634071984</v>
      </c>
      <c r="N10">
        <v>14517</v>
      </c>
      <c r="O10">
        <f t="shared" si="3"/>
        <v>21579.502490482835</v>
      </c>
    </row>
    <row r="11" spans="1:16" x14ac:dyDescent="0.25">
      <c r="A11">
        <v>5.2196635110954199</v>
      </c>
      <c r="B11" s="2">
        <v>44105</v>
      </c>
      <c r="C11">
        <f t="shared" si="0"/>
        <v>184.87196623805829</v>
      </c>
      <c r="D11">
        <v>205.25</v>
      </c>
      <c r="E11">
        <f t="shared" si="2"/>
        <v>415.26426000283612</v>
      </c>
      <c r="K11">
        <v>9.6102385733453506</v>
      </c>
      <c r="L11" s="2">
        <v>44105</v>
      </c>
      <c r="M11">
        <f t="shared" si="1"/>
        <v>14916.728396592072</v>
      </c>
      <c r="N11">
        <v>15156</v>
      </c>
      <c r="O11">
        <f t="shared" si="3"/>
        <v>57250.900197400595</v>
      </c>
    </row>
    <row r="12" spans="1:16" x14ac:dyDescent="0.25">
      <c r="A12">
        <v>5.2182399771999499</v>
      </c>
      <c r="B12" s="2">
        <v>44136</v>
      </c>
      <c r="C12">
        <f t="shared" si="0"/>
        <v>184.60898195572653</v>
      </c>
      <c r="D12">
        <v>210.25</v>
      </c>
      <c r="E12">
        <f t="shared" si="2"/>
        <v>657.4618063467575</v>
      </c>
      <c r="K12">
        <v>9.5955216936345291</v>
      </c>
      <c r="L12" s="2">
        <v>44136</v>
      </c>
      <c r="M12">
        <f t="shared" si="1"/>
        <v>14698.808185071524</v>
      </c>
      <c r="N12">
        <v>16033</v>
      </c>
      <c r="O12">
        <f t="shared" si="3"/>
        <v>1780067.7990221397</v>
      </c>
    </row>
    <row r="13" spans="1:16" x14ac:dyDescent="0.25">
      <c r="A13">
        <v>5.2168164433044897</v>
      </c>
      <c r="B13" s="6">
        <v>44166</v>
      </c>
      <c r="C13" s="5">
        <f t="shared" si="0"/>
        <v>184.34637177410073</v>
      </c>
      <c r="D13" s="5">
        <v>213.25</v>
      </c>
      <c r="E13">
        <f t="shared" si="2"/>
        <v>835.41972462100091</v>
      </c>
      <c r="K13">
        <v>9.6869775058301109</v>
      </c>
      <c r="L13" s="6">
        <v>44166</v>
      </c>
      <c r="M13" s="5">
        <f t="shared" si="1"/>
        <v>16106.488880481813</v>
      </c>
      <c r="N13" s="5">
        <v>16613</v>
      </c>
      <c r="O13">
        <f t="shared" si="3"/>
        <v>256553.51419556723</v>
      </c>
    </row>
    <row r="14" spans="1:16" x14ac:dyDescent="0.25">
      <c r="E14">
        <f>AVERAGE(E2:E13)</f>
        <v>192.1970381323074</v>
      </c>
      <c r="O14">
        <f>AVERAGE(O2:O13)</f>
        <v>525123.95007973036</v>
      </c>
    </row>
    <row r="21" spans="1:5" x14ac:dyDescent="0.25">
      <c r="A21" s="8"/>
      <c r="B21" s="36" t="s">
        <v>22</v>
      </c>
      <c r="C21" s="36"/>
      <c r="D21" s="36" t="s">
        <v>23</v>
      </c>
      <c r="E21" s="36"/>
    </row>
    <row r="22" spans="1:5" x14ac:dyDescent="0.25">
      <c r="A22" s="15" t="s">
        <v>1</v>
      </c>
      <c r="B22" s="15" t="s">
        <v>20</v>
      </c>
      <c r="C22" s="15" t="s">
        <v>2</v>
      </c>
      <c r="D22" s="15" t="s">
        <v>20</v>
      </c>
      <c r="E22" s="15" t="s">
        <v>2</v>
      </c>
    </row>
    <row r="23" spans="1:5" x14ac:dyDescent="0.25">
      <c r="A23" s="10">
        <v>43831</v>
      </c>
      <c r="B23" s="11">
        <v>187.25574749424905</v>
      </c>
      <c r="C23" s="11">
        <v>191</v>
      </c>
      <c r="D23" s="11">
        <v>14272.305880476932</v>
      </c>
      <c r="E23" s="11">
        <v>12850</v>
      </c>
    </row>
    <row r="24" spans="1:5" x14ac:dyDescent="0.25">
      <c r="A24" s="10">
        <v>43862</v>
      </c>
      <c r="B24" s="11">
        <v>186.98937223265929</v>
      </c>
      <c r="C24" s="11">
        <v>187.5</v>
      </c>
      <c r="D24" s="11">
        <v>13306.185547405028</v>
      </c>
      <c r="E24" s="11">
        <v>12255</v>
      </c>
    </row>
    <row r="25" spans="1:5" x14ac:dyDescent="0.25">
      <c r="A25" s="10">
        <v>43891</v>
      </c>
      <c r="B25" s="11">
        <v>186.72337589551526</v>
      </c>
      <c r="C25" s="11">
        <v>196.25</v>
      </c>
      <c r="D25" s="11">
        <v>11664.181733956526</v>
      </c>
      <c r="E25" s="11">
        <v>11484</v>
      </c>
    </row>
    <row r="26" spans="1:5" x14ac:dyDescent="0.25">
      <c r="A26" s="10">
        <v>43922</v>
      </c>
      <c r="B26" s="11">
        <v>186.4577579437871</v>
      </c>
      <c r="C26" s="11">
        <v>195.75</v>
      </c>
      <c r="D26" s="11">
        <v>11825.33259890408</v>
      </c>
      <c r="E26" s="11">
        <v>12192</v>
      </c>
    </row>
    <row r="27" spans="1:5" x14ac:dyDescent="0.25">
      <c r="A27" s="10">
        <v>43952</v>
      </c>
      <c r="B27" s="11">
        <v>186.19251783921371</v>
      </c>
      <c r="C27" s="11">
        <v>188.25</v>
      </c>
      <c r="D27" s="11">
        <v>12081.621879270037</v>
      </c>
      <c r="E27" s="11">
        <v>12324</v>
      </c>
    </row>
    <row r="28" spans="1:5" x14ac:dyDescent="0.25">
      <c r="A28" s="10">
        <v>43983</v>
      </c>
      <c r="B28" s="11">
        <v>185.92765504429917</v>
      </c>
      <c r="C28" s="11">
        <v>180.5</v>
      </c>
      <c r="D28" s="11">
        <v>12792.852270489455</v>
      </c>
      <c r="E28" s="11">
        <v>12805</v>
      </c>
    </row>
    <row r="29" spans="1:5" x14ac:dyDescent="0.25">
      <c r="A29" s="10">
        <v>44013</v>
      </c>
      <c r="B29" s="11">
        <v>185.6631690223127</v>
      </c>
      <c r="C29" s="11">
        <v>182.75</v>
      </c>
      <c r="D29" s="11">
        <v>13731.231699328999</v>
      </c>
      <c r="E29" s="11">
        <v>13786</v>
      </c>
    </row>
    <row r="30" spans="1:5" x14ac:dyDescent="0.25">
      <c r="A30" s="10">
        <v>44044</v>
      </c>
      <c r="B30" s="11">
        <v>185.39905923728702</v>
      </c>
      <c r="C30" s="11">
        <v>187.75</v>
      </c>
      <c r="D30" s="11">
        <v>14456.348648185569</v>
      </c>
      <c r="E30" s="11">
        <v>15367</v>
      </c>
    </row>
    <row r="31" spans="1:5" x14ac:dyDescent="0.25">
      <c r="A31" s="10">
        <v>44075</v>
      </c>
      <c r="B31" s="11">
        <v>185.13532515401673</v>
      </c>
      <c r="C31" s="11">
        <v>197.75</v>
      </c>
      <c r="D31" s="11">
        <v>14663.899634071984</v>
      </c>
      <c r="E31" s="11">
        <v>14517</v>
      </c>
    </row>
    <row r="32" spans="1:5" x14ac:dyDescent="0.25">
      <c r="A32" s="10">
        <v>44105</v>
      </c>
      <c r="B32" s="11">
        <v>184.87196623805829</v>
      </c>
      <c r="C32" s="11">
        <v>205.25</v>
      </c>
      <c r="D32" s="11">
        <v>14916.728396592072</v>
      </c>
      <c r="E32" s="11">
        <v>15156</v>
      </c>
    </row>
    <row r="33" spans="1:5" x14ac:dyDescent="0.25">
      <c r="A33" s="10">
        <v>44136</v>
      </c>
      <c r="B33" s="11">
        <v>184.60898195572653</v>
      </c>
      <c r="C33" s="11">
        <v>210.25</v>
      </c>
      <c r="D33" s="11">
        <v>14698.808185071524</v>
      </c>
      <c r="E33" s="11">
        <v>16033</v>
      </c>
    </row>
    <row r="34" spans="1:5" x14ac:dyDescent="0.25">
      <c r="A34" s="13">
        <v>44166</v>
      </c>
      <c r="B34" s="14">
        <v>184.34637177410073</v>
      </c>
      <c r="C34" s="14">
        <v>213.25</v>
      </c>
      <c r="D34" s="14">
        <v>16106.488880481813</v>
      </c>
      <c r="E34" s="14">
        <v>16613</v>
      </c>
    </row>
  </sheetData>
  <mergeCells count="2">
    <mergeCell ref="B21:C21"/>
    <mergeCell ref="D21:E2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B313-C536-4132-A684-96024D4BCEFE}">
  <dimension ref="A1:K27"/>
  <sheetViews>
    <sheetView workbookViewId="0">
      <selection activeCell="E13" sqref="E13:I26"/>
    </sheetView>
  </sheetViews>
  <sheetFormatPr defaultRowHeight="15" x14ac:dyDescent="0.25"/>
  <cols>
    <col min="1" max="1" width="12.85546875" bestFit="1" customWidth="1"/>
    <col min="2" max="2" width="9.5703125" bestFit="1" customWidth="1"/>
    <col min="5" max="5" width="10.7109375" bestFit="1" customWidth="1"/>
    <col min="6" max="6" width="15.42578125" bestFit="1" customWidth="1"/>
    <col min="7" max="7" width="14.42578125" bestFit="1" customWidth="1"/>
    <col min="8" max="8" width="15.42578125" bestFit="1" customWidth="1"/>
    <col min="9" max="9" width="14.42578125" bestFit="1" customWidth="1"/>
    <col min="10" max="10" width="11.7109375" customWidth="1"/>
    <col min="11" max="11" width="13.7109375" bestFit="1" customWidth="1"/>
  </cols>
  <sheetData>
    <row r="1" spans="1:11" x14ac:dyDescent="0.25">
      <c r="B1" s="38" t="s">
        <v>22</v>
      </c>
      <c r="C1" s="38"/>
      <c r="D1" s="38" t="s">
        <v>23</v>
      </c>
      <c r="E1" s="38"/>
    </row>
    <row r="2" spans="1:11" x14ac:dyDescent="0.25">
      <c r="B2" s="12" t="s">
        <v>24</v>
      </c>
      <c r="C2" s="12" t="s">
        <v>25</v>
      </c>
      <c r="D2" s="12" t="s">
        <v>24</v>
      </c>
      <c r="E2" s="12" t="s">
        <v>25</v>
      </c>
    </row>
    <row r="3" spans="1:11" x14ac:dyDescent="0.25">
      <c r="A3" t="s">
        <v>26</v>
      </c>
      <c r="B3" s="1">
        <v>161.02018134187205</v>
      </c>
      <c r="C3">
        <f>SQRT(B3)</f>
        <v>12.689372771806809</v>
      </c>
      <c r="D3">
        <v>9445216.0218464769</v>
      </c>
      <c r="E3">
        <f>SQRT(D3)</f>
        <v>3073.3070171797799</v>
      </c>
    </row>
    <row r="4" spans="1:11" x14ac:dyDescent="0.25">
      <c r="A4" t="s">
        <v>28</v>
      </c>
      <c r="B4" s="1">
        <v>78.194569603924322</v>
      </c>
      <c r="C4">
        <f t="shared" ref="C4:C5" si="0">SQRT(B4)</f>
        <v>8.8427693401967868</v>
      </c>
      <c r="D4">
        <v>7501793.1987900725</v>
      </c>
      <c r="E4">
        <f t="shared" ref="E4:E5" si="1">SQRT(D4)</f>
        <v>2738.9401597680212</v>
      </c>
    </row>
    <row r="5" spans="1:11" x14ac:dyDescent="0.25">
      <c r="A5" t="s">
        <v>27</v>
      </c>
      <c r="B5" s="1">
        <v>192.1970381323074</v>
      </c>
      <c r="C5">
        <f t="shared" si="0"/>
        <v>13.863514638514557</v>
      </c>
      <c r="D5">
        <v>525123.95007973036</v>
      </c>
      <c r="E5">
        <f t="shared" si="1"/>
        <v>724.65436594264054</v>
      </c>
    </row>
    <row r="13" spans="1:11" x14ac:dyDescent="0.25">
      <c r="E13" s="8"/>
      <c r="F13" s="36" t="s">
        <v>22</v>
      </c>
      <c r="G13" s="36"/>
      <c r="H13" s="36" t="s">
        <v>23</v>
      </c>
      <c r="I13" s="36"/>
    </row>
    <row r="14" spans="1:11" x14ac:dyDescent="0.25">
      <c r="B14" t="s">
        <v>29</v>
      </c>
      <c r="C14" t="s">
        <v>23</v>
      </c>
      <c r="E14" s="15" t="s">
        <v>1</v>
      </c>
      <c r="F14" s="15" t="s">
        <v>20</v>
      </c>
      <c r="G14" s="15" t="s">
        <v>2</v>
      </c>
      <c r="H14" s="15" t="s">
        <v>20</v>
      </c>
      <c r="I14" s="15" t="s">
        <v>2</v>
      </c>
      <c r="J14" s="16" t="s">
        <v>30</v>
      </c>
      <c r="K14" s="16" t="s">
        <v>31</v>
      </c>
    </row>
    <row r="15" spans="1:11" x14ac:dyDescent="0.25">
      <c r="B15">
        <v>5.3660431004602396</v>
      </c>
      <c r="C15">
        <v>10.0255270227061</v>
      </c>
      <c r="E15" s="2">
        <v>44562</v>
      </c>
      <c r="F15" s="11">
        <f>EXP(B15)</f>
        <v>214.01435676537463</v>
      </c>
      <c r="G15" s="11">
        <v>266</v>
      </c>
      <c r="H15" s="11">
        <f>EXP(C15)</f>
        <v>22595.973884935465</v>
      </c>
      <c r="I15" s="11">
        <v>22328</v>
      </c>
      <c r="J15" s="18">
        <f>(F15-G15)^2</f>
        <v>2702.5071025177508</v>
      </c>
      <c r="K15" s="18">
        <f>(H15-I15)^2</f>
        <v>71810.003007406005</v>
      </c>
    </row>
    <row r="16" spans="1:11" x14ac:dyDescent="0.25">
      <c r="B16">
        <v>5.37045935259356</v>
      </c>
      <c r="C16">
        <v>10.0445263855422</v>
      </c>
      <c r="E16" s="2">
        <v>44593</v>
      </c>
      <c r="F16" s="11">
        <f t="shared" ref="F16:F26" si="2">EXP(B16)</f>
        <v>214.96158819189526</v>
      </c>
      <c r="G16" s="11">
        <v>322.5</v>
      </c>
      <c r="H16" s="11">
        <f t="shared" ref="H16:H26" si="3">EXP(C16)</f>
        <v>23029.387242665554</v>
      </c>
      <c r="I16" s="11">
        <v>24282</v>
      </c>
      <c r="J16" s="18">
        <f t="shared" ref="J16:J26" si="4">(F16-G16)^2</f>
        <v>11564.510014209522</v>
      </c>
      <c r="K16" s="18">
        <f t="shared" ref="K16:K26" si="5">(H16-I16)^2</f>
        <v>1569038.7198370027</v>
      </c>
    </row>
    <row r="17" spans="2:11" x14ac:dyDescent="0.25">
      <c r="B17">
        <v>5.3748756047268804</v>
      </c>
      <c r="C17">
        <v>10.0635257483783</v>
      </c>
      <c r="E17" s="2">
        <v>44621</v>
      </c>
      <c r="F17" s="11">
        <f t="shared" si="2"/>
        <v>215.91301208189802</v>
      </c>
      <c r="G17" s="11">
        <v>369.5</v>
      </c>
      <c r="H17" s="11">
        <f t="shared" si="3"/>
        <v>23471.113901677345</v>
      </c>
      <c r="I17" s="11">
        <v>32107</v>
      </c>
      <c r="J17" s="18">
        <f t="shared" si="4"/>
        <v>23588.962857755203</v>
      </c>
      <c r="K17" s="18">
        <f t="shared" si="5"/>
        <v>74578528.703202486</v>
      </c>
    </row>
    <row r="18" spans="2:11" x14ac:dyDescent="0.25">
      <c r="B18">
        <v>5.3792918568601999</v>
      </c>
      <c r="C18">
        <v>10.0825251112144</v>
      </c>
      <c r="E18" s="2">
        <v>44652</v>
      </c>
      <c r="F18" s="11">
        <f t="shared" si="2"/>
        <v>216.86864699130214</v>
      </c>
      <c r="G18" s="11">
        <v>400.75</v>
      </c>
      <c r="H18" s="11">
        <f t="shared" si="3"/>
        <v>23921.313319396333</v>
      </c>
      <c r="I18" s="11">
        <v>31771</v>
      </c>
      <c r="J18" s="18">
        <f t="shared" si="4"/>
        <v>33812.35198430936</v>
      </c>
      <c r="K18" s="18">
        <f t="shared" si="5"/>
        <v>61617580.983646616</v>
      </c>
    </row>
    <row r="19" spans="2:11" x14ac:dyDescent="0.25">
      <c r="B19">
        <v>5.3837081089935097</v>
      </c>
      <c r="C19">
        <v>10.1015244740505</v>
      </c>
      <c r="E19" s="2">
        <v>44682</v>
      </c>
      <c r="F19" s="11">
        <f t="shared" si="2"/>
        <v>217.82851155815399</v>
      </c>
      <c r="G19" s="11">
        <v>392.25</v>
      </c>
      <c r="H19" s="11">
        <f t="shared" si="3"/>
        <v>24380.148011800771</v>
      </c>
      <c r="I19" s="11">
        <v>28392</v>
      </c>
      <c r="J19" s="18">
        <f t="shared" si="4"/>
        <v>30422.855630269019</v>
      </c>
      <c r="K19" s="18">
        <f t="shared" si="5"/>
        <v>16094956.375218105</v>
      </c>
    </row>
    <row r="20" spans="2:11" x14ac:dyDescent="0.25">
      <c r="B20">
        <v>5.3881243611268301</v>
      </c>
      <c r="C20">
        <v>10.1205238368866</v>
      </c>
      <c r="E20" s="2">
        <v>44713</v>
      </c>
      <c r="F20" s="11">
        <f t="shared" si="2"/>
        <v>218.79262450299865</v>
      </c>
      <c r="G20" s="11">
        <v>350.25</v>
      </c>
      <c r="H20" s="11">
        <f t="shared" si="3"/>
        <v>24847.783612087773</v>
      </c>
      <c r="I20" s="11">
        <v>22698</v>
      </c>
      <c r="J20" s="18">
        <f t="shared" si="4"/>
        <v>17281.04157255961</v>
      </c>
      <c r="K20" s="18">
        <f t="shared" si="5"/>
        <v>4621569.5788011514</v>
      </c>
    </row>
    <row r="21" spans="2:11" x14ac:dyDescent="0.25">
      <c r="B21">
        <v>5.3925406132601497</v>
      </c>
      <c r="C21">
        <v>10.139523199722699</v>
      </c>
      <c r="E21" s="2">
        <v>44743</v>
      </c>
      <c r="F21" s="11">
        <f t="shared" si="2"/>
        <v>219.76100462923165</v>
      </c>
      <c r="G21" s="11">
        <v>343</v>
      </c>
      <c r="H21" s="11">
        <f t="shared" si="3"/>
        <v>25324.388930464669</v>
      </c>
      <c r="I21" s="11">
        <v>23619</v>
      </c>
      <c r="J21" s="18">
        <f t="shared" si="4"/>
        <v>15187.849979996263</v>
      </c>
      <c r="K21" s="18">
        <f t="shared" si="5"/>
        <v>2908351.404151428</v>
      </c>
    </row>
    <row r="22" spans="2:11" x14ac:dyDescent="0.25">
      <c r="B22">
        <v>5.3969568653934701</v>
      </c>
      <c r="C22">
        <v>10.158522562558799</v>
      </c>
      <c r="E22" s="2">
        <v>44774</v>
      </c>
      <c r="F22" s="11">
        <f t="shared" si="2"/>
        <v>220.73367082347565</v>
      </c>
      <c r="G22" s="11">
        <v>332.25</v>
      </c>
      <c r="H22" s="11">
        <f t="shared" si="3"/>
        <v>25810.136015087253</v>
      </c>
      <c r="I22" s="11">
        <v>21411</v>
      </c>
      <c r="J22" s="18">
        <f t="shared" si="4"/>
        <v>12435.891673006936</v>
      </c>
      <c r="K22" s="18">
        <f t="shared" si="5"/>
        <v>19352397.679237757</v>
      </c>
    </row>
    <row r="23" spans="2:11" x14ac:dyDescent="0.25">
      <c r="B23">
        <v>5.4013731175267896</v>
      </c>
      <c r="C23">
        <v>10.177521925394901</v>
      </c>
      <c r="E23" s="2">
        <v>44805</v>
      </c>
      <c r="F23" s="11">
        <f t="shared" si="2"/>
        <v>221.71064205594504</v>
      </c>
      <c r="G23" s="11">
        <v>356.75</v>
      </c>
      <c r="H23" s="11">
        <f t="shared" si="3"/>
        <v>26305.200214166907</v>
      </c>
      <c r="I23" s="11">
        <v>21107</v>
      </c>
      <c r="J23" s="18">
        <f t="shared" si="4"/>
        <v>18235.628193942597</v>
      </c>
      <c r="K23" s="18">
        <f t="shared" si="5"/>
        <v>27021285.466564879</v>
      </c>
    </row>
    <row r="24" spans="2:11" x14ac:dyDescent="0.25">
      <c r="B24">
        <v>5.40578936966011</v>
      </c>
      <c r="C24">
        <v>10.196521288231001</v>
      </c>
      <c r="E24" s="2">
        <v>44835</v>
      </c>
      <c r="F24" s="11">
        <f t="shared" si="2"/>
        <v>222.69193738081756</v>
      </c>
      <c r="G24" s="11">
        <v>352.25</v>
      </c>
      <c r="H24" s="11">
        <f t="shared" si="3"/>
        <v>26809.760239268784</v>
      </c>
      <c r="I24" s="11">
        <v>21809</v>
      </c>
      <c r="J24" s="18">
        <f t="shared" si="4"/>
        <v>16785.291589635999</v>
      </c>
      <c r="K24" s="18">
        <f t="shared" si="5"/>
        <v>25007602.970651586</v>
      </c>
    </row>
    <row r="25" spans="2:11" x14ac:dyDescent="0.25">
      <c r="B25">
        <v>5.4102056217934296</v>
      </c>
      <c r="C25">
        <v>10.2155206510671</v>
      </c>
      <c r="E25" s="2">
        <v>44866</v>
      </c>
      <c r="F25" s="11">
        <f t="shared" si="2"/>
        <v>223.6775759366042</v>
      </c>
      <c r="G25" s="11">
        <v>326.5</v>
      </c>
      <c r="H25" s="11">
        <f t="shared" si="3"/>
        <v>27323.998229824567</v>
      </c>
      <c r="I25" s="11">
        <v>26987</v>
      </c>
      <c r="J25" s="18">
        <f t="shared" si="4"/>
        <v>10572.450890272796</v>
      </c>
      <c r="K25" s="18">
        <f t="shared" si="5"/>
        <v>113567.80690489155</v>
      </c>
    </row>
    <row r="26" spans="2:11" x14ac:dyDescent="0.25">
      <c r="B26">
        <v>5.41462187392675</v>
      </c>
      <c r="C26">
        <v>10.2345200139032</v>
      </c>
      <c r="E26" s="6">
        <v>44896</v>
      </c>
      <c r="F26" s="14">
        <f t="shared" si="2"/>
        <v>224.66757694652424</v>
      </c>
      <c r="G26" s="14">
        <v>309.25</v>
      </c>
      <c r="H26" s="14">
        <f t="shared" si="3"/>
        <v>27848.099818882194</v>
      </c>
      <c r="I26" s="14">
        <v>30048</v>
      </c>
      <c r="J26" s="18">
        <f t="shared" si="4"/>
        <v>7154.1862895971481</v>
      </c>
      <c r="K26" s="18">
        <f t="shared" si="5"/>
        <v>4839560.8068821551</v>
      </c>
    </row>
    <row r="27" spans="2:11" x14ac:dyDescent="0.25">
      <c r="J27" s="18">
        <f>AVERAGE(J15:J26)</f>
        <v>16645.29398150602</v>
      </c>
      <c r="K27" s="18">
        <f>AVERAGE(K15:K26)</f>
        <v>19816354.208175454</v>
      </c>
    </row>
  </sheetData>
  <mergeCells count="4">
    <mergeCell ref="B1:C1"/>
    <mergeCell ref="D1:E1"/>
    <mergeCell ref="F13:G13"/>
    <mergeCell ref="H13:I13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5523-4E8F-4742-A3F8-8A1DC2774C9B}">
  <dimension ref="A1:Y73"/>
  <sheetViews>
    <sheetView topLeftCell="F1" workbookViewId="0">
      <selection activeCell="Y18" sqref="Y18"/>
    </sheetView>
  </sheetViews>
  <sheetFormatPr defaultRowHeight="15" x14ac:dyDescent="0.25"/>
  <cols>
    <col min="1" max="1" width="10.7109375" bestFit="1" customWidth="1"/>
    <col min="2" max="2" width="16.28515625" bestFit="1" customWidth="1"/>
    <col min="3" max="3" width="18.85546875" bestFit="1" customWidth="1"/>
    <col min="4" max="4" width="15.28515625" bestFit="1" customWidth="1"/>
    <col min="8" max="8" width="15.42578125" bestFit="1" customWidth="1"/>
    <col min="9" max="10" width="16.42578125" bestFit="1" customWidth="1"/>
    <col min="11" max="11" width="14.5703125" bestFit="1" customWidth="1"/>
    <col min="12" max="12" width="9.5703125" bestFit="1" customWidth="1"/>
    <col min="15" max="17" width="18.85546875" bestFit="1" customWidth="1"/>
    <col min="21" max="21" width="10.28515625" bestFit="1" customWidth="1"/>
  </cols>
  <sheetData>
    <row r="1" spans="1:17" x14ac:dyDescent="0.25">
      <c r="A1" t="s">
        <v>37</v>
      </c>
      <c r="B1" t="s">
        <v>38</v>
      </c>
      <c r="C1" t="s">
        <v>39</v>
      </c>
      <c r="F1" t="s">
        <v>40</v>
      </c>
      <c r="H1" s="20" t="s">
        <v>42</v>
      </c>
      <c r="I1" s="9" t="s">
        <v>20</v>
      </c>
      <c r="J1" s="9" t="s">
        <v>20</v>
      </c>
      <c r="K1" s="9" t="s">
        <v>20</v>
      </c>
      <c r="L1" s="9" t="s">
        <v>35</v>
      </c>
    </row>
    <row r="2" spans="1:17" x14ac:dyDescent="0.25">
      <c r="A2">
        <v>9.8305407726658594</v>
      </c>
      <c r="B2">
        <v>9.96447585971762</v>
      </c>
      <c r="C2">
        <v>9.9541543316261301</v>
      </c>
      <c r="D2" s="11">
        <v>22328</v>
      </c>
      <c r="F2">
        <v>1.00293695290238E-2</v>
      </c>
      <c r="H2" s="15" t="s">
        <v>1</v>
      </c>
      <c r="I2" s="15" t="s">
        <v>34</v>
      </c>
      <c r="J2" s="15" t="s">
        <v>32</v>
      </c>
      <c r="K2" s="15" t="s">
        <v>33</v>
      </c>
      <c r="L2" s="15" t="s">
        <v>36</v>
      </c>
      <c r="P2" s="19"/>
    </row>
    <row r="3" spans="1:17" x14ac:dyDescent="0.25">
      <c r="A3">
        <v>9.8404867220324093</v>
      </c>
      <c r="B3">
        <v>9.9961950799596906</v>
      </c>
      <c r="C3">
        <v>9.9785418067927996</v>
      </c>
      <c r="D3" s="11">
        <v>24282</v>
      </c>
      <c r="F3">
        <v>1.9558257751126001E-2</v>
      </c>
      <c r="H3" s="10">
        <v>44562</v>
      </c>
      <c r="I3" s="11">
        <f>EXP(A2+$F2)</f>
        <v>18780.420478251894</v>
      </c>
      <c r="J3" s="11">
        <f>EXP(B2+$F2)</f>
        <v>21472.004068412636</v>
      </c>
      <c r="K3" s="11">
        <f t="shared" ref="K3:K14" si="0">EXP(C2)</f>
        <v>21039.445914151162</v>
      </c>
      <c r="L3" s="11">
        <v>22328</v>
      </c>
      <c r="O3" s="1">
        <f>(I3-$L3)^2</f>
        <v>12585320.463126523</v>
      </c>
      <c r="P3" s="1">
        <f t="shared" ref="P3:Q14" si="1">(J3-$L3)^2</f>
        <v>732729.0348941189</v>
      </c>
      <c r="Q3" s="1">
        <f t="shared" si="1"/>
        <v>1660371.6321577358</v>
      </c>
    </row>
    <row r="4" spans="1:17" x14ac:dyDescent="0.25">
      <c r="A4">
        <v>9.8504326713989698</v>
      </c>
      <c r="B4">
        <v>10.027914300201701</v>
      </c>
      <c r="C4">
        <v>9.9209010467927996</v>
      </c>
      <c r="D4" s="11">
        <v>32107</v>
      </c>
      <c r="F4">
        <v>-6.6836054886756396E-2</v>
      </c>
      <c r="H4" s="10">
        <v>44593</v>
      </c>
      <c r="I4" s="11">
        <f t="shared" ref="I4:I14" si="2">EXP(A3+$F3)</f>
        <v>19149.750767718178</v>
      </c>
      <c r="J4" s="11">
        <f t="shared" ref="J4:J14" si="3">EXP(B3+$F3)</f>
        <v>22376.203685829212</v>
      </c>
      <c r="K4" s="11">
        <f t="shared" si="0"/>
        <v>21558.852645488671</v>
      </c>
      <c r="L4" s="11">
        <v>24282</v>
      </c>
      <c r="O4" s="1">
        <f t="shared" ref="O4:O14" si="4">(I4-$L4)^2</f>
        <v>26339982.182257347</v>
      </c>
      <c r="P4" s="1">
        <f t="shared" si="1"/>
        <v>3632059.5911069601</v>
      </c>
      <c r="Q4" s="1">
        <f t="shared" si="1"/>
        <v>7415531.5143820522</v>
      </c>
    </row>
    <row r="5" spans="1:17" x14ac:dyDescent="0.25">
      <c r="A5">
        <v>9.8603786207655197</v>
      </c>
      <c r="B5">
        <v>10.0596335204438</v>
      </c>
      <c r="C5">
        <v>9.9486335461261302</v>
      </c>
      <c r="D5" s="11">
        <v>31771</v>
      </c>
      <c r="F5">
        <v>-4.9589849143125198E-2</v>
      </c>
      <c r="H5" s="10">
        <v>44621</v>
      </c>
      <c r="I5" s="11">
        <f t="shared" si="2"/>
        <v>17740.343461231725</v>
      </c>
      <c r="J5" s="11">
        <f t="shared" si="3"/>
        <v>21185.626709326709</v>
      </c>
      <c r="K5" s="11">
        <f t="shared" si="0"/>
        <v>20351.319860813823</v>
      </c>
      <c r="L5" s="11">
        <v>32107</v>
      </c>
      <c r="O5" s="1">
        <f t="shared" si="4"/>
        <v>206400820.10293323</v>
      </c>
      <c r="P5" s="1">
        <f t="shared" si="1"/>
        <v>119276394.55423196</v>
      </c>
      <c r="Q5" s="1">
        <f t="shared" si="1"/>
        <v>138196015.53485635</v>
      </c>
    </row>
    <row r="6" spans="1:17" x14ac:dyDescent="0.25">
      <c r="A6">
        <v>9.8703245701320697</v>
      </c>
      <c r="B6">
        <v>10.091352740685799</v>
      </c>
      <c r="C6">
        <v>9.9425925859594706</v>
      </c>
      <c r="D6" s="11">
        <v>28392</v>
      </c>
      <c r="F6">
        <v>-5.9460519604140998E-2</v>
      </c>
      <c r="H6" s="10">
        <v>44652</v>
      </c>
      <c r="I6" s="11">
        <f t="shared" si="2"/>
        <v>18229.360210229894</v>
      </c>
      <c r="J6" s="11">
        <f t="shared" si="3"/>
        <v>22248.807069445469</v>
      </c>
      <c r="K6" s="11">
        <f t="shared" si="0"/>
        <v>20923.611688387115</v>
      </c>
      <c r="L6" s="11">
        <v>31771</v>
      </c>
      <c r="O6" s="1">
        <f t="shared" si="4"/>
        <v>183376008.19588497</v>
      </c>
      <c r="P6" s="1">
        <f t="shared" si="1"/>
        <v>90672158.206702679</v>
      </c>
      <c r="Q6" s="1">
        <f t="shared" si="1"/>
        <v>117665833.18291585</v>
      </c>
    </row>
    <row r="7" spans="1:17" x14ac:dyDescent="0.25">
      <c r="A7">
        <v>9.8802705194986302</v>
      </c>
      <c r="B7">
        <v>10.1230719609279</v>
      </c>
      <c r="C7">
        <v>9.9819169171261297</v>
      </c>
      <c r="D7" s="11">
        <v>22698</v>
      </c>
      <c r="F7">
        <v>-2.1114627562183502E-2</v>
      </c>
      <c r="H7" s="10">
        <v>44682</v>
      </c>
      <c r="I7" s="11">
        <f t="shared" si="2"/>
        <v>18230.732548168504</v>
      </c>
      <c r="J7" s="11">
        <f t="shared" si="3"/>
        <v>22740.260460383601</v>
      </c>
      <c r="K7" s="11">
        <f t="shared" si="0"/>
        <v>20797.594000782628</v>
      </c>
      <c r="L7" s="11">
        <v>28392</v>
      </c>
      <c r="O7" s="1">
        <f t="shared" si="4"/>
        <v>103251356.22765015</v>
      </c>
      <c r="P7" s="1">
        <f t="shared" si="1"/>
        <v>31942159.823663387</v>
      </c>
      <c r="Q7" s="1">
        <f t="shared" si="1"/>
        <v>57675002.480948806</v>
      </c>
    </row>
    <row r="8" spans="1:17" x14ac:dyDescent="0.25">
      <c r="A8">
        <v>9.8902164688651801</v>
      </c>
      <c r="B8">
        <v>10.154791181169999</v>
      </c>
      <c r="C8">
        <v>10.0518490336261</v>
      </c>
      <c r="D8" s="11">
        <v>23619</v>
      </c>
      <c r="F8">
        <v>3.8207246808760802E-2</v>
      </c>
      <c r="H8" s="10">
        <v>44713</v>
      </c>
      <c r="I8" s="11">
        <f t="shared" si="2"/>
        <v>19132.732523513921</v>
      </c>
      <c r="J8" s="11">
        <f t="shared" si="3"/>
        <v>24390.703470323493</v>
      </c>
      <c r="K8" s="11">
        <f t="shared" si="0"/>
        <v>21631.739082520915</v>
      </c>
      <c r="L8" s="11">
        <v>22698</v>
      </c>
      <c r="O8" s="1">
        <f t="shared" si="4"/>
        <v>12711132.178889411</v>
      </c>
      <c r="P8" s="1">
        <f t="shared" si="1"/>
        <v>2865245.0384451966</v>
      </c>
      <c r="Q8" s="1">
        <f t="shared" si="1"/>
        <v>1136912.3441433401</v>
      </c>
    </row>
    <row r="9" spans="1:17" x14ac:dyDescent="0.25">
      <c r="A9">
        <v>9.90016241823173</v>
      </c>
      <c r="B9">
        <v>10.186510401412001</v>
      </c>
      <c r="C9">
        <v>10.0997271864594</v>
      </c>
      <c r="D9" s="11">
        <v>21411</v>
      </c>
      <c r="F9">
        <v>9.1568065686443795E-2</v>
      </c>
      <c r="H9" s="10">
        <v>44743</v>
      </c>
      <c r="I9" s="11">
        <f t="shared" si="2"/>
        <v>20504.993394269804</v>
      </c>
      <c r="J9" s="11">
        <f t="shared" si="3"/>
        <v>26715.479367224474</v>
      </c>
      <c r="K9" s="11">
        <f t="shared" si="0"/>
        <v>23198.642282273351</v>
      </c>
      <c r="L9" s="11">
        <v>23619</v>
      </c>
      <c r="O9" s="1">
        <f t="shared" si="4"/>
        <v>9697037.140531294</v>
      </c>
      <c r="P9" s="1">
        <f t="shared" si="1"/>
        <v>9588184.4716468789</v>
      </c>
      <c r="Q9" s="1">
        <f t="shared" si="1"/>
        <v>176700.610852357</v>
      </c>
    </row>
    <row r="10" spans="1:17" x14ac:dyDescent="0.25">
      <c r="A10">
        <v>9.9101083675982906</v>
      </c>
      <c r="B10">
        <v>10.2182296216541</v>
      </c>
      <c r="C10">
        <v>10.0590023677928</v>
      </c>
      <c r="D10" s="11">
        <v>21107</v>
      </c>
      <c r="F10">
        <v>1.73442341124691E-2</v>
      </c>
      <c r="H10" s="10">
        <v>44774</v>
      </c>
      <c r="I10" s="11">
        <f t="shared" si="2"/>
        <v>21845.068648733326</v>
      </c>
      <c r="J10" s="11">
        <f t="shared" si="3"/>
        <v>29087.926410979679</v>
      </c>
      <c r="K10" s="11">
        <f t="shared" si="0"/>
        <v>24336.369227627449</v>
      </c>
      <c r="L10" s="11">
        <v>21411</v>
      </c>
      <c r="O10" s="1">
        <f t="shared" si="4"/>
        <v>188415.59181317553</v>
      </c>
      <c r="P10" s="1">
        <f t="shared" si="1"/>
        <v>58935199.119597331</v>
      </c>
      <c r="Q10" s="1">
        <f t="shared" si="1"/>
        <v>8557785.1179496162</v>
      </c>
    </row>
    <row r="11" spans="1:17" x14ac:dyDescent="0.25">
      <c r="A11">
        <v>9.9200543169648405</v>
      </c>
      <c r="B11">
        <v>10.249948841896201</v>
      </c>
      <c r="C11">
        <v>10.0851584571261</v>
      </c>
      <c r="D11" s="11">
        <v>21809</v>
      </c>
      <c r="F11">
        <v>3.83708599220468E-2</v>
      </c>
      <c r="H11" s="10">
        <v>44805</v>
      </c>
      <c r="I11" s="11">
        <f t="shared" si="2"/>
        <v>20485.090374484073</v>
      </c>
      <c r="J11" s="11">
        <f t="shared" si="3"/>
        <v>27877.462781528746</v>
      </c>
      <c r="K11" s="11">
        <f t="shared" si="0"/>
        <v>23365.184879992008</v>
      </c>
      <c r="L11" s="11">
        <v>21107</v>
      </c>
      <c r="O11" s="1">
        <f t="shared" si="4"/>
        <v>386771.58230936114</v>
      </c>
      <c r="P11" s="1">
        <f t="shared" si="1"/>
        <v>45839166.276065961</v>
      </c>
      <c r="Q11" s="1">
        <f t="shared" si="1"/>
        <v>5099398.95222452</v>
      </c>
    </row>
    <row r="12" spans="1:17" x14ac:dyDescent="0.25">
      <c r="A12">
        <v>9.9300002663313904</v>
      </c>
      <c r="B12">
        <v>10.2816680621382</v>
      </c>
      <c r="C12">
        <v>10.0561196986261</v>
      </c>
      <c r="D12" s="11">
        <v>26987</v>
      </c>
      <c r="F12">
        <v>-1.2992788053864999E-2</v>
      </c>
      <c r="H12" s="10">
        <v>44835</v>
      </c>
      <c r="I12" s="11">
        <f t="shared" si="2"/>
        <v>21129.494286480298</v>
      </c>
      <c r="J12" s="11">
        <f t="shared" si="3"/>
        <v>29387.353326469627</v>
      </c>
      <c r="K12" s="11">
        <f t="shared" si="0"/>
        <v>23984.389426182279</v>
      </c>
      <c r="L12" s="11">
        <v>21809</v>
      </c>
      <c r="O12" s="1">
        <f t="shared" si="4"/>
        <v>461728.01470591949</v>
      </c>
      <c r="P12" s="1">
        <f t="shared" si="1"/>
        <v>57431439.140813261</v>
      </c>
      <c r="Q12" s="1">
        <f t="shared" si="1"/>
        <v>4732319.155545664</v>
      </c>
    </row>
    <row r="13" spans="1:17" x14ac:dyDescent="0.25">
      <c r="A13">
        <v>9.9399462156979492</v>
      </c>
      <c r="B13">
        <v>10.313387282380299</v>
      </c>
      <c r="C13">
        <v>10.069381095792799</v>
      </c>
      <c r="D13" s="11">
        <v>30048</v>
      </c>
      <c r="F13">
        <v>6.7511937145636703E-3</v>
      </c>
      <c r="H13" s="10">
        <v>44866</v>
      </c>
      <c r="I13" s="11">
        <f t="shared" si="2"/>
        <v>20272.234664285232</v>
      </c>
      <c r="J13" s="11">
        <f t="shared" si="3"/>
        <v>28815.688981040799</v>
      </c>
      <c r="K13" s="11">
        <f t="shared" si="0"/>
        <v>23297.927768539237</v>
      </c>
      <c r="L13" s="11">
        <v>26987</v>
      </c>
      <c r="O13" s="1">
        <f t="shared" si="4"/>
        <v>45088073.513716668</v>
      </c>
      <c r="P13" s="1">
        <f t="shared" si="1"/>
        <v>3344103.3893800369</v>
      </c>
      <c r="Q13" s="1">
        <f t="shared" si="1"/>
        <v>13609253.928934893</v>
      </c>
    </row>
    <row r="14" spans="1:17" x14ac:dyDescent="0.25">
      <c r="H14" s="13">
        <v>44896</v>
      </c>
      <c r="I14" s="14">
        <f t="shared" si="2"/>
        <v>20883.139907708777</v>
      </c>
      <c r="J14" s="14">
        <f t="shared" si="3"/>
        <v>30337.458318124074</v>
      </c>
      <c r="K14" s="14">
        <f t="shared" si="0"/>
        <v>23608.948568902157</v>
      </c>
      <c r="L14" s="14">
        <v>30048</v>
      </c>
      <c r="O14" s="1">
        <f t="shared" si="4"/>
        <v>83994660.511272281</v>
      </c>
      <c r="P14" s="1">
        <f t="shared" si="1"/>
        <v>83786.117931217712</v>
      </c>
      <c r="Q14" s="1">
        <f t="shared" si="1"/>
        <v>41461383.332323186</v>
      </c>
    </row>
    <row r="15" spans="1:17" x14ac:dyDescent="0.25">
      <c r="O15" s="24">
        <f>AVERAGE(O3:O14)</f>
        <v>57040108.808757536</v>
      </c>
      <c r="P15" s="24">
        <f t="shared" ref="P15:Q15" si="5">AVERAGE(P3:P14)</f>
        <v>35361885.397039913</v>
      </c>
      <c r="Q15" s="24">
        <f t="shared" si="5"/>
        <v>33115542.315602858</v>
      </c>
    </row>
    <row r="16" spans="1:17" x14ac:dyDescent="0.25">
      <c r="O16" s="24">
        <f>SQRT(O15)</f>
        <v>7552.4902389051476</v>
      </c>
      <c r="P16" s="24">
        <f t="shared" ref="P16:Q16" si="6">SQRT(P15)</f>
        <v>5946.5860287260548</v>
      </c>
      <c r="Q16" s="24">
        <f t="shared" si="6"/>
        <v>5754.6105268387064</v>
      </c>
    </row>
    <row r="17" spans="1:25" x14ac:dyDescent="0.25">
      <c r="P17" s="19"/>
      <c r="V17" s="35">
        <v>0.41553299999999999</v>
      </c>
      <c r="W17" s="35">
        <v>77</v>
      </c>
      <c r="X17">
        <f>V17*W17</f>
        <v>31.996040999999998</v>
      </c>
      <c r="Y17">
        <f>_xlfn.CHISQ.INV(0.95,2)</f>
        <v>5.9914645471079799</v>
      </c>
    </row>
    <row r="18" spans="1:25" x14ac:dyDescent="0.25">
      <c r="P18" s="19"/>
      <c r="V18" s="35">
        <v>0.82662800000000003</v>
      </c>
      <c r="X18">
        <f>V18*W17</f>
        <v>63.650356000000002</v>
      </c>
    </row>
    <row r="19" spans="1:25" x14ac:dyDescent="0.25">
      <c r="P19" s="19"/>
    </row>
    <row r="20" spans="1:25" x14ac:dyDescent="0.25">
      <c r="A20" t="s">
        <v>37</v>
      </c>
      <c r="B20" t="s">
        <v>38</v>
      </c>
      <c r="C20" t="s">
        <v>39</v>
      </c>
      <c r="H20" s="20" t="s">
        <v>41</v>
      </c>
      <c r="I20" s="9" t="s">
        <v>20</v>
      </c>
      <c r="J20" s="9" t="s">
        <v>20</v>
      </c>
      <c r="K20" s="9" t="s">
        <v>20</v>
      </c>
      <c r="L20" s="9" t="s">
        <v>35</v>
      </c>
      <c r="P20" s="19"/>
    </row>
    <row r="21" spans="1:25" x14ac:dyDescent="0.25">
      <c r="A21">
        <v>5.4567357979094604</v>
      </c>
      <c r="B21">
        <v>5.67723904513847</v>
      </c>
      <c r="C21">
        <v>5.6375612328733702</v>
      </c>
      <c r="D21">
        <v>266</v>
      </c>
      <c r="H21" s="15" t="s">
        <v>1</v>
      </c>
      <c r="I21" s="15" t="s">
        <v>34</v>
      </c>
      <c r="J21" s="15" t="s">
        <v>32</v>
      </c>
      <c r="K21" s="15" t="s">
        <v>33</v>
      </c>
      <c r="L21" s="15" t="s">
        <v>36</v>
      </c>
      <c r="P21" s="19"/>
    </row>
    <row r="22" spans="1:25" x14ac:dyDescent="0.25">
      <c r="A22">
        <v>5.4629797059172898</v>
      </c>
      <c r="B22">
        <v>5.7072350882652803</v>
      </c>
      <c r="C22">
        <v>5.6437002289629401</v>
      </c>
      <c r="D22">
        <v>322.5</v>
      </c>
      <c r="H22" s="10">
        <v>44562</v>
      </c>
      <c r="I22" s="11">
        <f t="shared" ref="I22:I33" si="7">EXP(A21)</f>
        <v>234.33126998279559</v>
      </c>
      <c r="J22" s="11">
        <f t="shared" ref="J22:J33" si="8">EXP(B21)</f>
        <v>292.14172530090997</v>
      </c>
      <c r="K22" s="11">
        <f t="shared" ref="K22:K33" si="9">EXP(C21)</f>
        <v>280.77713278181483</v>
      </c>
      <c r="L22" s="11">
        <v>266</v>
      </c>
      <c r="O22" s="1">
        <f>(I22-$L22)^2</f>
        <v>1002.9084609025837</v>
      </c>
      <c r="P22" s="1">
        <f t="shared" ref="P22:Q22" si="10">(J22-$L22)^2</f>
        <v>683.3898017082364</v>
      </c>
      <c r="Q22" s="1">
        <f t="shared" si="10"/>
        <v>218.36365325138644</v>
      </c>
      <c r="U22" s="34">
        <f>L22-J22</f>
        <v>-26.141725300909968</v>
      </c>
    </row>
    <row r="23" spans="1:25" x14ac:dyDescent="0.25">
      <c r="A23">
        <v>5.4692236139251298</v>
      </c>
      <c r="B23">
        <v>5.7372311313920799</v>
      </c>
      <c r="C23">
        <v>5.6498392250525198</v>
      </c>
      <c r="D23">
        <v>369.5</v>
      </c>
      <c r="H23" s="10">
        <v>44593</v>
      </c>
      <c r="I23" s="11">
        <f t="shared" si="7"/>
        <v>235.79899026270766</v>
      </c>
      <c r="J23" s="11">
        <f t="shared" si="8"/>
        <v>301.03757422346234</v>
      </c>
      <c r="K23" s="11">
        <f t="shared" si="9"/>
        <v>282.50612420772677</v>
      </c>
      <c r="L23" s="11">
        <v>322.5</v>
      </c>
      <c r="O23" s="1">
        <f t="shared" ref="O23:O32" si="11">(I23-$L23)^2</f>
        <v>7517.0650894660612</v>
      </c>
      <c r="P23" s="1">
        <f t="shared" ref="P23:P32" si="12">(J23-$L23)^2</f>
        <v>460.63572021338803</v>
      </c>
      <c r="Q23" s="1">
        <f t="shared" ref="Q23:Q32" si="13">(K23-$L23)^2</f>
        <v>1599.5101008877787</v>
      </c>
      <c r="U23" s="34">
        <f t="shared" ref="U23:U33" si="14">L23-J23</f>
        <v>21.462425776537657</v>
      </c>
    </row>
    <row r="24" spans="1:25" x14ac:dyDescent="0.25">
      <c r="A24">
        <v>5.4754675219329698</v>
      </c>
      <c r="B24">
        <v>5.7672271745188803</v>
      </c>
      <c r="C24">
        <v>5.6559782211420897</v>
      </c>
      <c r="D24">
        <v>400.75</v>
      </c>
      <c r="H24" s="10">
        <v>44621</v>
      </c>
      <c r="I24" s="11">
        <f t="shared" si="7"/>
        <v>237.27590352322713</v>
      </c>
      <c r="J24" s="11">
        <f t="shared" si="8"/>
        <v>310.20430580740242</v>
      </c>
      <c r="K24" s="11">
        <f t="shared" si="9"/>
        <v>284.24576255250292</v>
      </c>
      <c r="L24" s="11">
        <v>369.5</v>
      </c>
      <c r="O24" s="1">
        <f t="shared" si="11"/>
        <v>17483.211689098938</v>
      </c>
      <c r="P24" s="1">
        <f t="shared" si="12"/>
        <v>3515.9793497820506</v>
      </c>
      <c r="Q24" s="1">
        <f t="shared" si="13"/>
        <v>7268.2850027542127</v>
      </c>
      <c r="U24" s="34">
        <f t="shared" si="14"/>
        <v>59.29569419259758</v>
      </c>
    </row>
    <row r="25" spans="1:25" x14ac:dyDescent="0.25">
      <c r="A25">
        <v>5.4817114299408001</v>
      </c>
      <c r="B25">
        <v>5.7972232176456799</v>
      </c>
      <c r="C25">
        <v>5.6621172172316703</v>
      </c>
      <c r="D25">
        <v>392.25</v>
      </c>
      <c r="H25" s="10">
        <v>44652</v>
      </c>
      <c r="I25" s="11">
        <f t="shared" si="7"/>
        <v>238.76206734405082</v>
      </c>
      <c r="J25" s="11">
        <f t="shared" si="8"/>
        <v>319.65016855345351</v>
      </c>
      <c r="K25" s="11">
        <f t="shared" si="9"/>
        <v>285.99611337856885</v>
      </c>
      <c r="L25" s="11">
        <v>400.75</v>
      </c>
      <c r="O25" s="1">
        <f t="shared" si="11"/>
        <v>26240.090326148325</v>
      </c>
      <c r="P25" s="1">
        <f t="shared" si="12"/>
        <v>6577.1826606582508</v>
      </c>
      <c r="Q25" s="1">
        <f t="shared" si="13"/>
        <v>13168.454494724276</v>
      </c>
      <c r="U25" s="34">
        <f t="shared" si="14"/>
        <v>81.099831446546489</v>
      </c>
    </row>
    <row r="26" spans="1:25" x14ac:dyDescent="0.25">
      <c r="A26">
        <v>5.4879553379486401</v>
      </c>
      <c r="B26">
        <v>5.8272192607724902</v>
      </c>
      <c r="C26">
        <v>5.66825621332125</v>
      </c>
      <c r="D26">
        <v>350.25</v>
      </c>
      <c r="H26" s="10">
        <v>44682</v>
      </c>
      <c r="I26" s="11">
        <f t="shared" si="7"/>
        <v>240.25753966552278</v>
      </c>
      <c r="J26" s="11">
        <f t="shared" si="8"/>
        <v>329.38366213294819</v>
      </c>
      <c r="K26" s="11">
        <f t="shared" si="9"/>
        <v>287.75724265208697</v>
      </c>
      <c r="L26" s="11">
        <v>392.25</v>
      </c>
      <c r="O26" s="1">
        <f t="shared" si="11"/>
        <v>23101.707998527629</v>
      </c>
      <c r="P26" s="1">
        <f t="shared" si="12"/>
        <v>3952.1764368143126</v>
      </c>
      <c r="Q26" s="1">
        <f t="shared" si="13"/>
        <v>10918.736338169832</v>
      </c>
      <c r="U26" s="34">
        <f t="shared" si="14"/>
        <v>62.866337867051811</v>
      </c>
    </row>
    <row r="27" spans="1:25" x14ac:dyDescent="0.25">
      <c r="A27">
        <v>5.4941992459564704</v>
      </c>
      <c r="B27">
        <v>5.8572153038992898</v>
      </c>
      <c r="C27">
        <v>5.6743952094108199</v>
      </c>
      <c r="D27">
        <v>343</v>
      </c>
      <c r="H27" s="10">
        <v>44713</v>
      </c>
      <c r="I27" s="11">
        <f t="shared" si="7"/>
        <v>241.76237879090013</v>
      </c>
      <c r="J27" s="11">
        <f t="shared" si="8"/>
        <v>339.41354503609608</v>
      </c>
      <c r="K27" s="11">
        <f t="shared" si="9"/>
        <v>289.52921674542216</v>
      </c>
      <c r="L27" s="11">
        <v>350.25</v>
      </c>
      <c r="O27" s="1">
        <f t="shared" si="11"/>
        <v>11769.563955609136</v>
      </c>
      <c r="P27" s="1">
        <f t="shared" si="12"/>
        <v>117.42875618471787</v>
      </c>
      <c r="Q27" s="1">
        <f t="shared" si="13"/>
        <v>3687.0135190494207</v>
      </c>
      <c r="U27" s="34">
        <f t="shared" si="14"/>
        <v>10.836454963903918</v>
      </c>
    </row>
    <row r="28" spans="1:25" x14ac:dyDescent="0.25">
      <c r="A28">
        <v>5.5004431539643104</v>
      </c>
      <c r="B28">
        <v>5.8872113470261001</v>
      </c>
      <c r="C28">
        <v>5.6805342055003996</v>
      </c>
      <c r="D28">
        <v>332.25</v>
      </c>
      <c r="H28" s="10">
        <v>44743</v>
      </c>
      <c r="I28" s="11">
        <f t="shared" si="7"/>
        <v>243.27664338860956</v>
      </c>
      <c r="J28" s="11">
        <f t="shared" si="8"/>
        <v>349.74884245312182</v>
      </c>
      <c r="K28" s="11">
        <f t="shared" si="9"/>
        <v>291.3121024396529</v>
      </c>
      <c r="L28" s="11">
        <v>343</v>
      </c>
      <c r="O28" s="1">
        <f t="shared" si="11"/>
        <v>9944.7478538425494</v>
      </c>
      <c r="P28" s="1">
        <f t="shared" si="12"/>
        <v>45.546874457059403</v>
      </c>
      <c r="Q28" s="1">
        <f t="shared" si="13"/>
        <v>2671.6387542089351</v>
      </c>
      <c r="U28" s="34">
        <f t="shared" si="14"/>
        <v>-6.7488424531218243</v>
      </c>
    </row>
    <row r="29" spans="1:25" x14ac:dyDescent="0.25">
      <c r="A29">
        <v>5.5066870619721504</v>
      </c>
      <c r="B29">
        <v>5.9172073901528996</v>
      </c>
      <c r="C29">
        <v>5.6866732015899704</v>
      </c>
      <c r="D29">
        <v>356.75</v>
      </c>
      <c r="H29" s="10">
        <v>44774</v>
      </c>
      <c r="I29" s="11">
        <f t="shared" si="7"/>
        <v>244.80039249455356</v>
      </c>
      <c r="J29" s="11">
        <f t="shared" si="8"/>
        <v>360.39885439542775</v>
      </c>
      <c r="K29" s="11">
        <f t="shared" si="9"/>
        <v>293.10596692709584</v>
      </c>
      <c r="L29" s="11">
        <v>332.25</v>
      </c>
      <c r="O29" s="1">
        <f t="shared" si="11"/>
        <v>7647.4338528566341</v>
      </c>
      <c r="P29" s="1">
        <f t="shared" si="12"/>
        <v>792.35800377499197</v>
      </c>
      <c r="Q29" s="1">
        <f t="shared" si="13"/>
        <v>1532.2553252126152</v>
      </c>
      <c r="U29" s="34">
        <f t="shared" si="14"/>
        <v>-28.148854395427747</v>
      </c>
    </row>
    <row r="30" spans="1:25" x14ac:dyDescent="0.25">
      <c r="A30">
        <v>5.5129309699799798</v>
      </c>
      <c r="B30">
        <v>5.9472034332797001</v>
      </c>
      <c r="C30">
        <v>5.69281219767955</v>
      </c>
      <c r="D30">
        <v>352.25</v>
      </c>
      <c r="H30" s="10">
        <v>44805</v>
      </c>
      <c r="I30" s="11">
        <f t="shared" si="7"/>
        <v>246.33368551439546</v>
      </c>
      <c r="J30" s="11">
        <f t="shared" si="8"/>
        <v>371.37316406399435</v>
      </c>
      <c r="K30" s="11">
        <f t="shared" si="9"/>
        <v>294.91087781381839</v>
      </c>
      <c r="L30" s="11">
        <v>356.75</v>
      </c>
      <c r="O30" s="1">
        <f t="shared" si="11"/>
        <v>12191.762504583923</v>
      </c>
      <c r="P30" s="1">
        <f t="shared" si="12"/>
        <v>213.83692724249582</v>
      </c>
      <c r="Q30" s="1">
        <f t="shared" si="13"/>
        <v>3824.0770327574987</v>
      </c>
      <c r="U30" s="34">
        <f t="shared" si="14"/>
        <v>-14.623164063994352</v>
      </c>
    </row>
    <row r="31" spans="1:25" x14ac:dyDescent="0.25">
      <c r="A31">
        <v>5.5191748779878198</v>
      </c>
      <c r="B31">
        <v>5.9771994764065104</v>
      </c>
      <c r="C31">
        <v>5.6989511937691297</v>
      </c>
      <c r="D31">
        <v>326.5</v>
      </c>
      <c r="H31" s="10">
        <v>44835</v>
      </c>
      <c r="I31" s="11">
        <f t="shared" si="7"/>
        <v>247.87658222588217</v>
      </c>
      <c r="J31" s="11">
        <f t="shared" si="8"/>
        <v>382.68164647265957</v>
      </c>
      <c r="K31" s="11">
        <f t="shared" si="9"/>
        <v>296.7269031222088</v>
      </c>
      <c r="L31" s="11">
        <v>352.25</v>
      </c>
      <c r="O31" s="1">
        <f t="shared" si="11"/>
        <v>10893.810337850535</v>
      </c>
      <c r="P31" s="1">
        <f t="shared" si="12"/>
        <v>926.08510703693332</v>
      </c>
      <c r="Q31" s="1">
        <f t="shared" si="13"/>
        <v>3082.8142869005874</v>
      </c>
      <c r="U31" s="34">
        <f t="shared" si="14"/>
        <v>-30.431646472659565</v>
      </c>
    </row>
    <row r="32" spans="1:25" x14ac:dyDescent="0.25">
      <c r="A32">
        <v>5.5254187859956501</v>
      </c>
      <c r="B32">
        <v>6.00719551953331</v>
      </c>
      <c r="C32">
        <v>5.7050901898586996</v>
      </c>
      <c r="D32">
        <v>309.25</v>
      </c>
      <c r="H32" s="10">
        <v>44866</v>
      </c>
      <c r="I32" s="11">
        <f t="shared" si="7"/>
        <v>249.42914278118303</v>
      </c>
      <c r="J32" s="11">
        <f t="shared" si="8"/>
        <v>394.33447733394075</v>
      </c>
      <c r="K32" s="11">
        <f t="shared" si="9"/>
        <v>298.55411129352092</v>
      </c>
      <c r="L32" s="11">
        <v>326.5</v>
      </c>
      <c r="O32" s="1">
        <f t="shared" si="11"/>
        <v>5939.9170324432716</v>
      </c>
      <c r="P32" s="1">
        <f t="shared" si="12"/>
        <v>4601.5163151689221</v>
      </c>
      <c r="Q32" s="1">
        <f t="shared" si="13"/>
        <v>780.97269559491508</v>
      </c>
      <c r="U32" s="34">
        <f t="shared" si="14"/>
        <v>-67.834477333940754</v>
      </c>
    </row>
    <row r="33" spans="8:21" x14ac:dyDescent="0.25">
      <c r="H33" s="13">
        <v>44896</v>
      </c>
      <c r="I33" s="14">
        <f t="shared" si="7"/>
        <v>250.99142770921654</v>
      </c>
      <c r="J33" s="14">
        <f t="shared" si="8"/>
        <v>406.34214221543584</v>
      </c>
      <c r="K33" s="14">
        <f t="shared" si="9"/>
        <v>300.39257119046118</v>
      </c>
      <c r="L33" s="14">
        <v>309.25</v>
      </c>
      <c r="O33" s="1">
        <f>(I33-$L33)^2</f>
        <v>3394.0612453604426</v>
      </c>
      <c r="P33" s="1">
        <f>(J33-$L33)^2</f>
        <v>9426.8840799824193</v>
      </c>
      <c r="Q33" s="1">
        <f>(K33-$L33)^2</f>
        <v>78.454045116048221</v>
      </c>
      <c r="U33" s="34">
        <f t="shared" si="14"/>
        <v>-97.092142215435842</v>
      </c>
    </row>
    <row r="34" spans="8:21" x14ac:dyDescent="0.25">
      <c r="N34" s="24" t="e">
        <f>AVERAGE(arma!J2:J2)</f>
        <v>#DIV/0!</v>
      </c>
      <c r="O34" s="24">
        <f>AVERAGE(O22:O33)</f>
        <v>11427.190028890835</v>
      </c>
      <c r="P34" s="24">
        <f t="shared" ref="P34" si="15">AVERAGE(P22:P33)</f>
        <v>2609.4183360853149</v>
      </c>
      <c r="Q34" s="24">
        <f t="shared" ref="Q34" si="16">AVERAGE(Q22:Q33)</f>
        <v>4069.2146040522925</v>
      </c>
    </row>
    <row r="35" spans="8:21" x14ac:dyDescent="0.25">
      <c r="N35" s="24" t="e">
        <f>SQRT(N34)</f>
        <v>#DIV/0!</v>
      </c>
      <c r="O35" s="24">
        <f>SQRT(O34)</f>
        <v>106.89803566432282</v>
      </c>
      <c r="P35" s="24">
        <f t="shared" ref="P35" si="17">SQRT(P34)</f>
        <v>51.082466033711754</v>
      </c>
      <c r="Q35" s="24">
        <f t="shared" ref="Q35" si="18">SQRT(Q34)</f>
        <v>63.790395860601876</v>
      </c>
    </row>
    <row r="36" spans="8:21" x14ac:dyDescent="0.25">
      <c r="P36" s="19"/>
    </row>
    <row r="37" spans="8:21" x14ac:dyDescent="0.25">
      <c r="P37" s="19"/>
    </row>
    <row r="38" spans="8:21" x14ac:dyDescent="0.25">
      <c r="P38" s="19"/>
    </row>
    <row r="39" spans="8:21" x14ac:dyDescent="0.25">
      <c r="P39" s="19"/>
    </row>
    <row r="40" spans="8:21" x14ac:dyDescent="0.25">
      <c r="K40">
        <f>_xlfn.CHISQ.INV(0.95, 7)</f>
        <v>14.067140449340165</v>
      </c>
      <c r="P40" s="19"/>
    </row>
    <row r="41" spans="8:21" x14ac:dyDescent="0.25">
      <c r="P41" s="19"/>
    </row>
    <row r="42" spans="8:21" x14ac:dyDescent="0.25">
      <c r="P42" s="19"/>
    </row>
    <row r="43" spans="8:21" x14ac:dyDescent="0.25">
      <c r="P43" s="19"/>
    </row>
    <row r="44" spans="8:21" x14ac:dyDescent="0.25">
      <c r="P44" s="19"/>
    </row>
    <row r="45" spans="8:21" x14ac:dyDescent="0.25">
      <c r="P45" s="19"/>
    </row>
    <row r="46" spans="8:21" x14ac:dyDescent="0.25">
      <c r="P46" s="19"/>
    </row>
    <row r="47" spans="8:21" x14ac:dyDescent="0.25">
      <c r="P47" s="19"/>
    </row>
    <row r="48" spans="8:21" x14ac:dyDescent="0.25">
      <c r="P48" s="19"/>
    </row>
    <row r="49" spans="16:16" x14ac:dyDescent="0.25">
      <c r="P49" s="19"/>
    </row>
    <row r="50" spans="16:16" x14ac:dyDescent="0.25">
      <c r="P50" s="19"/>
    </row>
    <row r="51" spans="16:16" x14ac:dyDescent="0.25">
      <c r="P51" s="19"/>
    </row>
    <row r="52" spans="16:16" x14ac:dyDescent="0.25">
      <c r="P52" s="19"/>
    </row>
    <row r="53" spans="16:16" x14ac:dyDescent="0.25">
      <c r="P53" s="19"/>
    </row>
    <row r="54" spans="16:16" x14ac:dyDescent="0.25">
      <c r="P54" s="19"/>
    </row>
    <row r="55" spans="16:16" x14ac:dyDescent="0.25">
      <c r="P55" s="19"/>
    </row>
    <row r="56" spans="16:16" x14ac:dyDescent="0.25">
      <c r="P56" s="19"/>
    </row>
    <row r="57" spans="16:16" x14ac:dyDescent="0.25">
      <c r="P57" s="19"/>
    </row>
    <row r="58" spans="16:16" x14ac:dyDescent="0.25">
      <c r="P58" s="19"/>
    </row>
    <row r="59" spans="16:16" x14ac:dyDescent="0.25">
      <c r="P59" s="19"/>
    </row>
    <row r="60" spans="16:16" x14ac:dyDescent="0.25">
      <c r="P60" s="19"/>
    </row>
    <row r="61" spans="16:16" x14ac:dyDescent="0.25">
      <c r="P61" s="19"/>
    </row>
    <row r="62" spans="16:16" x14ac:dyDescent="0.25">
      <c r="P62" s="19"/>
    </row>
    <row r="63" spans="16:16" x14ac:dyDescent="0.25">
      <c r="P63" s="19"/>
    </row>
    <row r="64" spans="16:16" x14ac:dyDescent="0.25">
      <c r="P64" s="19"/>
    </row>
    <row r="65" spans="16:16" x14ac:dyDescent="0.25">
      <c r="P65" s="19"/>
    </row>
    <row r="66" spans="16:16" x14ac:dyDescent="0.25">
      <c r="P66" s="19"/>
    </row>
    <row r="67" spans="16:16" x14ac:dyDescent="0.25">
      <c r="P67" s="19"/>
    </row>
    <row r="68" spans="16:16" x14ac:dyDescent="0.25">
      <c r="P68" s="19"/>
    </row>
    <row r="69" spans="16:16" x14ac:dyDescent="0.25">
      <c r="P69" s="19"/>
    </row>
    <row r="70" spans="16:16" x14ac:dyDescent="0.25">
      <c r="P70" s="19"/>
    </row>
    <row r="71" spans="16:16" x14ac:dyDescent="0.25">
      <c r="P71" s="19"/>
    </row>
    <row r="72" spans="16:16" x14ac:dyDescent="0.25">
      <c r="P72" s="19"/>
    </row>
    <row r="73" spans="16:16" x14ac:dyDescent="0.25">
      <c r="P73" s="19"/>
    </row>
  </sheetData>
  <pageMargins left="0.7" right="0.7" top="0.75" bottom="0.75" header="0.3" footer="0.3"/>
  <pageSetup paperSize="256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8AB4-74D8-43E7-BC76-BC4131AE1630}">
  <dimension ref="B3:K9"/>
  <sheetViews>
    <sheetView workbookViewId="0">
      <selection activeCell="H30" sqref="H30"/>
    </sheetView>
  </sheetViews>
  <sheetFormatPr defaultRowHeight="15" x14ac:dyDescent="0.25"/>
  <cols>
    <col min="7" max="7" width="12.85546875" bestFit="1" customWidth="1"/>
    <col min="8" max="8" width="9.85546875" bestFit="1" customWidth="1"/>
    <col min="9" max="9" width="9.42578125" bestFit="1" customWidth="1"/>
    <col min="10" max="10" width="11.5703125" bestFit="1" customWidth="1"/>
    <col min="11" max="11" width="9.42578125" bestFit="1" customWidth="1"/>
  </cols>
  <sheetData>
    <row r="3" spans="2:11" x14ac:dyDescent="0.25">
      <c r="B3">
        <v>57040108.808757536</v>
      </c>
      <c r="C3">
        <v>35361885.397039913</v>
      </c>
      <c r="D3">
        <v>33115542.315602858</v>
      </c>
      <c r="G3" s="8"/>
      <c r="H3" s="36" t="s">
        <v>22</v>
      </c>
      <c r="I3" s="36"/>
      <c r="J3" s="36" t="s">
        <v>23</v>
      </c>
      <c r="K3" s="36"/>
    </row>
    <row r="4" spans="2:11" x14ac:dyDescent="0.25">
      <c r="B4">
        <v>7552.4902389051476</v>
      </c>
      <c r="C4">
        <v>5946.5860287260548</v>
      </c>
      <c r="D4">
        <v>5754.6105268387064</v>
      </c>
      <c r="G4" s="25" t="s">
        <v>43</v>
      </c>
      <c r="H4" s="17" t="s">
        <v>24</v>
      </c>
      <c r="I4" s="17" t="s">
        <v>25</v>
      </c>
      <c r="J4" s="17" t="s">
        <v>24</v>
      </c>
      <c r="K4" s="17" t="s">
        <v>25</v>
      </c>
    </row>
    <row r="5" spans="2:11" x14ac:dyDescent="0.25">
      <c r="G5" s="25" t="s">
        <v>26</v>
      </c>
      <c r="H5" s="26">
        <v>11427.190028890835</v>
      </c>
      <c r="I5" s="26">
        <f>SQRT(H5)</f>
        <v>106.89803566432282</v>
      </c>
      <c r="J5" s="25">
        <v>57040108.808757536</v>
      </c>
      <c r="K5" s="26">
        <f>SQRT(J5)</f>
        <v>7552.4902389051476</v>
      </c>
    </row>
    <row r="6" spans="2:11" x14ac:dyDescent="0.25">
      <c r="G6" s="25" t="s">
        <v>28</v>
      </c>
      <c r="H6" s="26">
        <v>2609.4183360853149</v>
      </c>
      <c r="I6" s="26">
        <f t="shared" ref="I6:I7" si="0">SQRT(H6)</f>
        <v>51.082466033711754</v>
      </c>
      <c r="J6" s="25">
        <v>35361885.397039913</v>
      </c>
      <c r="K6" s="26">
        <f t="shared" ref="K6:K7" si="1">SQRT(J6)</f>
        <v>5946.5860287260548</v>
      </c>
    </row>
    <row r="7" spans="2:11" x14ac:dyDescent="0.25">
      <c r="G7" s="5" t="s">
        <v>27</v>
      </c>
      <c r="H7" s="4">
        <v>4069.2146040522925</v>
      </c>
      <c r="I7" s="4">
        <f t="shared" si="0"/>
        <v>63.790395860601876</v>
      </c>
      <c r="J7" s="5">
        <v>33115542.315602858</v>
      </c>
      <c r="K7" s="4">
        <f t="shared" si="1"/>
        <v>5754.6105268387064</v>
      </c>
    </row>
    <row r="8" spans="2:11" x14ac:dyDescent="0.25">
      <c r="B8">
        <v>11427.190028890835</v>
      </c>
      <c r="C8">
        <v>2609.4183360853149</v>
      </c>
      <c r="D8">
        <v>4069.2146040522925</v>
      </c>
      <c r="H8" s="1">
        <v>16645.29</v>
      </c>
      <c r="I8" s="1">
        <f>SQRT(H8)</f>
        <v>129.01662683545871</v>
      </c>
      <c r="J8" s="27">
        <v>19816354.210000001</v>
      </c>
      <c r="K8" s="1">
        <f>SQRT(J8)</f>
        <v>4451.5563806381251</v>
      </c>
    </row>
    <row r="9" spans="2:11" x14ac:dyDescent="0.25">
      <c r="B9">
        <v>106.89803566432282</v>
      </c>
      <c r="C9">
        <v>51.082466033711754</v>
      </c>
      <c r="D9">
        <v>63.790395860601876</v>
      </c>
    </row>
  </sheetData>
  <mergeCells count="2">
    <mergeCell ref="H3:I3"/>
    <mergeCell ref="J3:K3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D209-F551-4F98-81DB-9EDBEB4B6C4D}">
  <dimension ref="A1:M23"/>
  <sheetViews>
    <sheetView topLeftCell="A10" workbookViewId="0">
      <selection activeCell="D27" sqref="D27"/>
    </sheetView>
  </sheetViews>
  <sheetFormatPr defaultRowHeight="15" x14ac:dyDescent="0.25"/>
  <cols>
    <col min="2" max="2" width="12.85546875" bestFit="1" customWidth="1"/>
    <col min="3" max="3" width="9.5703125" bestFit="1" customWidth="1"/>
    <col min="8" max="9" width="9.5703125" bestFit="1" customWidth="1"/>
    <col min="12" max="13" width="10.5703125" bestFit="1" customWidth="1"/>
  </cols>
  <sheetData>
    <row r="1" spans="1:13" x14ac:dyDescent="0.25">
      <c r="A1" s="20" t="s">
        <v>41</v>
      </c>
      <c r="B1" s="21" t="s">
        <v>44</v>
      </c>
      <c r="C1" s="21" t="s">
        <v>35</v>
      </c>
      <c r="G1" s="20" t="s">
        <v>41</v>
      </c>
      <c r="H1" s="21" t="s">
        <v>44</v>
      </c>
      <c r="I1" s="21" t="s">
        <v>35</v>
      </c>
    </row>
    <row r="2" spans="1:13" x14ac:dyDescent="0.25">
      <c r="A2" s="15" t="s">
        <v>1</v>
      </c>
      <c r="B2" s="15" t="s">
        <v>45</v>
      </c>
      <c r="C2" s="15" t="s">
        <v>36</v>
      </c>
      <c r="G2" s="15" t="s">
        <v>1</v>
      </c>
      <c r="H2" s="15" t="s">
        <v>45</v>
      </c>
      <c r="I2" s="15" t="s">
        <v>36</v>
      </c>
      <c r="J2" s="1"/>
    </row>
    <row r="3" spans="1:13" x14ac:dyDescent="0.25">
      <c r="A3" s="10">
        <v>44562</v>
      </c>
      <c r="B3" s="1">
        <v>187.95357801483701</v>
      </c>
      <c r="C3" s="28">
        <v>266</v>
      </c>
      <c r="G3" s="10">
        <v>44562</v>
      </c>
      <c r="H3" s="1">
        <v>278.8077989985851</v>
      </c>
      <c r="I3" s="28">
        <v>266</v>
      </c>
      <c r="L3" s="29">
        <f>(B3-C3)^2</f>
        <v>6091.2439846861334</v>
      </c>
      <c r="M3" s="29">
        <f>(I3-H3)^2</f>
        <v>164.03971518815746</v>
      </c>
    </row>
    <row r="4" spans="1:13" x14ac:dyDescent="0.25">
      <c r="A4" s="10">
        <v>44593</v>
      </c>
      <c r="B4" s="1">
        <v>187.953578014838</v>
      </c>
      <c r="C4" s="28">
        <v>322.5</v>
      </c>
      <c r="G4" s="10">
        <v>44593</v>
      </c>
      <c r="H4" s="1">
        <v>278.71290494871369</v>
      </c>
      <c r="I4" s="28">
        <v>322.5</v>
      </c>
      <c r="L4" s="29">
        <f t="shared" ref="L4:L14" si="0">(B4-C4)^2</f>
        <v>18102.739669009283</v>
      </c>
      <c r="M4" s="29">
        <f t="shared" ref="M4:M14" si="1">(I4-H4)^2</f>
        <v>1917.3096930303825</v>
      </c>
    </row>
    <row r="5" spans="1:13" x14ac:dyDescent="0.25">
      <c r="A5" s="10">
        <v>44621</v>
      </c>
      <c r="B5" s="1">
        <v>187.95357801483701</v>
      </c>
      <c r="C5" s="28">
        <v>369.5</v>
      </c>
      <c r="G5" s="10">
        <v>44621</v>
      </c>
      <c r="H5" s="1">
        <v>278.74214604835129</v>
      </c>
      <c r="I5" s="28">
        <v>369.5</v>
      </c>
      <c r="L5" s="29">
        <f t="shared" si="0"/>
        <v>32959.103335614876</v>
      </c>
      <c r="M5" s="29">
        <f t="shared" si="1"/>
        <v>8236.9880539087972</v>
      </c>
    </row>
    <row r="6" spans="1:13" x14ac:dyDescent="0.25">
      <c r="A6" s="10">
        <v>44652</v>
      </c>
      <c r="B6" s="1">
        <v>187.95357801483701</v>
      </c>
      <c r="C6" s="28">
        <v>400.75</v>
      </c>
      <c r="G6" s="10">
        <v>44652</v>
      </c>
      <c r="H6" s="1">
        <v>278.73313417000048</v>
      </c>
      <c r="I6" s="28">
        <v>400.75</v>
      </c>
      <c r="L6" s="29">
        <f t="shared" si="0"/>
        <v>45282.317209687557</v>
      </c>
      <c r="M6" s="29">
        <f t="shared" si="1"/>
        <v>14888.115546976103</v>
      </c>
    </row>
    <row r="7" spans="1:13" x14ac:dyDescent="0.25">
      <c r="A7" s="10">
        <v>44682</v>
      </c>
      <c r="B7" s="1">
        <v>187.95357801483701</v>
      </c>
      <c r="C7" s="28">
        <v>392.25</v>
      </c>
      <c r="G7" s="10">
        <v>44682</v>
      </c>
      <c r="H7" s="1">
        <v>278.7359114286225</v>
      </c>
      <c r="I7" s="28">
        <v>392.25</v>
      </c>
      <c r="L7" s="29">
        <f t="shared" si="0"/>
        <v>41737.028035939788</v>
      </c>
      <c r="M7" s="29">
        <f t="shared" si="1"/>
        <v>12885.448304190535</v>
      </c>
    </row>
    <row r="8" spans="1:13" x14ac:dyDescent="0.25">
      <c r="A8" s="10">
        <v>44713</v>
      </c>
      <c r="B8" s="1">
        <v>187.95357801483701</v>
      </c>
      <c r="C8" s="28">
        <v>350.25</v>
      </c>
      <c r="G8" s="10">
        <v>44713</v>
      </c>
      <c r="H8" s="1">
        <v>278.73505552733332</v>
      </c>
      <c r="I8" s="28">
        <v>350.25</v>
      </c>
      <c r="L8" s="29">
        <f t="shared" si="0"/>
        <v>26340.128589186097</v>
      </c>
      <c r="M8" s="29">
        <f t="shared" si="1"/>
        <v>5114.3872829285992</v>
      </c>
    </row>
    <row r="9" spans="1:13" x14ac:dyDescent="0.25">
      <c r="A9" s="10">
        <v>44743</v>
      </c>
      <c r="B9" s="1">
        <v>187.95357801483701</v>
      </c>
      <c r="C9" s="28">
        <v>343</v>
      </c>
      <c r="G9" s="10">
        <v>44743</v>
      </c>
      <c r="H9" s="1">
        <v>278.73531929956829</v>
      </c>
      <c r="I9" s="28">
        <v>343</v>
      </c>
      <c r="L9" s="29">
        <f t="shared" si="0"/>
        <v>24039.392970401233</v>
      </c>
      <c r="M9" s="29">
        <f t="shared" si="1"/>
        <v>4129.9491855284405</v>
      </c>
    </row>
    <row r="10" spans="1:13" x14ac:dyDescent="0.25">
      <c r="A10" s="10">
        <v>44774</v>
      </c>
      <c r="B10" s="1">
        <v>187.95357801483701</v>
      </c>
      <c r="C10" s="28">
        <v>332.25</v>
      </c>
      <c r="G10" s="10">
        <v>44774</v>
      </c>
      <c r="H10" s="1">
        <v>278.73523800995059</v>
      </c>
      <c r="I10" s="28">
        <v>332.25</v>
      </c>
      <c r="L10" s="29">
        <f t="shared" si="0"/>
        <v>20821.457397720231</v>
      </c>
      <c r="M10" s="29">
        <f t="shared" si="1"/>
        <v>2863.8297508516371</v>
      </c>
    </row>
    <row r="11" spans="1:13" x14ac:dyDescent="0.25">
      <c r="A11" s="10">
        <v>44805</v>
      </c>
      <c r="B11" s="1">
        <v>187.95357801483701</v>
      </c>
      <c r="C11" s="28">
        <v>356.75</v>
      </c>
      <c r="G11" s="10">
        <v>44805</v>
      </c>
      <c r="H11" s="1">
        <v>278.73526306186369</v>
      </c>
      <c r="I11" s="28">
        <v>356.75</v>
      </c>
      <c r="L11" s="29">
        <f t="shared" si="0"/>
        <v>28492.232074993215</v>
      </c>
      <c r="M11" s="29">
        <f t="shared" si="1"/>
        <v>6086.2991795266098</v>
      </c>
    </row>
    <row r="12" spans="1:13" x14ac:dyDescent="0.25">
      <c r="A12" s="10">
        <v>44835</v>
      </c>
      <c r="B12" s="1">
        <v>187.95357801483701</v>
      </c>
      <c r="C12" s="28">
        <v>352.25</v>
      </c>
      <c r="G12" s="10">
        <v>44835</v>
      </c>
      <c r="H12" s="1">
        <v>278.73525534133978</v>
      </c>
      <c r="I12" s="28">
        <v>352.25</v>
      </c>
      <c r="L12" s="29">
        <f t="shared" si="0"/>
        <v>26993.314277126748</v>
      </c>
      <c r="M12" s="29">
        <f t="shared" si="1"/>
        <v>5404.4176822280115</v>
      </c>
    </row>
    <row r="13" spans="1:13" x14ac:dyDescent="0.25">
      <c r="A13" s="10">
        <v>44866</v>
      </c>
      <c r="B13" s="1">
        <v>187.95357801483701</v>
      </c>
      <c r="C13" s="28">
        <v>326.5</v>
      </c>
      <c r="G13" s="10">
        <v>44866</v>
      </c>
      <c r="H13" s="1">
        <v>278.73525772065847</v>
      </c>
      <c r="I13" s="28">
        <v>326.5</v>
      </c>
      <c r="L13" s="29">
        <f t="shared" si="0"/>
        <v>19195.111044890855</v>
      </c>
      <c r="M13" s="29">
        <f t="shared" si="1"/>
        <v>2281.4706050119166</v>
      </c>
    </row>
    <row r="14" spans="1:13" x14ac:dyDescent="0.25">
      <c r="A14" s="13">
        <v>44896</v>
      </c>
      <c r="B14" s="4">
        <v>187.95357801483701</v>
      </c>
      <c r="C14" s="30">
        <v>309.25</v>
      </c>
      <c r="G14" s="13">
        <v>44896</v>
      </c>
      <c r="H14" s="4">
        <v>278.73525698739752</v>
      </c>
      <c r="I14" s="30">
        <v>309.25</v>
      </c>
      <c r="L14" s="29">
        <f t="shared" si="0"/>
        <v>14712.821986402732</v>
      </c>
      <c r="M14" s="29">
        <f t="shared" si="1"/>
        <v>931.14954112517194</v>
      </c>
    </row>
    <row r="15" spans="1:13" x14ac:dyDescent="0.25">
      <c r="L15" s="1">
        <f>AVERAGE(L3:L14)</f>
        <v>25397.240881304897</v>
      </c>
      <c r="M15" s="1">
        <f>AVERAGE(M3:M14)</f>
        <v>5408.6170450411973</v>
      </c>
    </row>
    <row r="16" spans="1:13" x14ac:dyDescent="0.25">
      <c r="L16" s="1">
        <f>SQRT(L15)</f>
        <v>159.36511814479636</v>
      </c>
      <c r="M16" s="1">
        <f>SQRT(M15)</f>
        <v>73.543300476938057</v>
      </c>
    </row>
    <row r="18" spans="2:6" x14ac:dyDescent="0.25">
      <c r="B18" s="8"/>
      <c r="C18" s="36"/>
      <c r="D18" s="36"/>
      <c r="E18" s="36"/>
      <c r="F18" s="36"/>
    </row>
    <row r="19" spans="2:6" x14ac:dyDescent="0.25">
      <c r="B19" s="3" t="s">
        <v>46</v>
      </c>
      <c r="C19" s="3" t="s">
        <v>24</v>
      </c>
      <c r="D19" s="3" t="s">
        <v>25</v>
      </c>
      <c r="E19" s="22"/>
      <c r="F19" s="22"/>
    </row>
    <row r="20" spans="2:6" x14ac:dyDescent="0.25">
      <c r="B20" s="22" t="s">
        <v>47</v>
      </c>
      <c r="C20" s="31">
        <v>25397.240881304897</v>
      </c>
      <c r="D20" s="31">
        <f>SQRT(C20)</f>
        <v>159.36511814479636</v>
      </c>
      <c r="E20" s="25"/>
      <c r="F20" s="26"/>
    </row>
    <row r="21" spans="2:6" x14ac:dyDescent="0.25">
      <c r="B21" s="15" t="s">
        <v>48</v>
      </c>
      <c r="C21" s="14">
        <v>5408.6170450411973</v>
      </c>
      <c r="D21" s="14">
        <f>SQRT(C21)</f>
        <v>73.543300476938057</v>
      </c>
      <c r="E21" s="25"/>
      <c r="F21" s="26"/>
    </row>
    <row r="22" spans="2:6" x14ac:dyDescent="0.25">
      <c r="B22" s="5"/>
      <c r="C22" s="4"/>
      <c r="D22" s="4"/>
      <c r="E22" s="5"/>
      <c r="F22" s="4"/>
    </row>
    <row r="23" spans="2:6" x14ac:dyDescent="0.25">
      <c r="C23" s="1"/>
      <c r="D23" s="1"/>
      <c r="E23" s="27"/>
      <c r="F23" s="1"/>
    </row>
  </sheetData>
  <mergeCells count="2">
    <mergeCell ref="C18:D18"/>
    <mergeCell ref="E18:F18"/>
  </mergeCells>
  <phoneticPr fontId="4" type="noConversion"/>
  <pageMargins left="0.7" right="0.7" top="0.75" bottom="0.75" header="0.3" footer="0.3"/>
  <pageSetup paperSize="256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04B8-918C-48F8-9AF4-9262A24FFD5F}">
  <dimension ref="B1:T23"/>
  <sheetViews>
    <sheetView workbookViewId="0">
      <selection activeCell="I23" sqref="G21:I23"/>
    </sheetView>
  </sheetViews>
  <sheetFormatPr defaultRowHeight="15" x14ac:dyDescent="0.25"/>
  <cols>
    <col min="5" max="5" width="9.5703125" bestFit="1" customWidth="1"/>
    <col min="6" max="6" width="11.5703125" bestFit="1" customWidth="1"/>
    <col min="11" max="11" width="15.42578125" bestFit="1" customWidth="1"/>
    <col min="12" max="12" width="14.42578125" bestFit="1" customWidth="1"/>
    <col min="13" max="13" width="15.42578125" bestFit="1" customWidth="1"/>
    <col min="14" max="14" width="14.42578125" bestFit="1" customWidth="1"/>
    <col min="17" max="17" width="18.85546875" bestFit="1" customWidth="1"/>
    <col min="19" max="19" width="22" bestFit="1" customWidth="1"/>
  </cols>
  <sheetData>
    <row r="1" spans="2:20" x14ac:dyDescent="0.25">
      <c r="B1" t="s">
        <v>29</v>
      </c>
      <c r="C1" t="s">
        <v>49</v>
      </c>
      <c r="E1" t="s">
        <v>29</v>
      </c>
      <c r="F1" t="s">
        <v>49</v>
      </c>
      <c r="J1" s="8"/>
      <c r="K1" s="36" t="s">
        <v>22</v>
      </c>
      <c r="L1" s="36"/>
      <c r="M1" s="36" t="s">
        <v>23</v>
      </c>
      <c r="N1" s="36"/>
    </row>
    <row r="2" spans="2:20" x14ac:dyDescent="0.25">
      <c r="B2">
        <v>6.0371915626601096</v>
      </c>
      <c r="C2">
        <v>10.2535193767393</v>
      </c>
      <c r="E2" s="1">
        <f>EXP(B2)</f>
        <v>418.71544597507597</v>
      </c>
      <c r="F2" s="1">
        <f>EXP(C2)</f>
        <v>28382.254200116953</v>
      </c>
      <c r="J2" s="15" t="s">
        <v>1</v>
      </c>
      <c r="K2" s="15" t="s">
        <v>20</v>
      </c>
      <c r="L2" s="15" t="s">
        <v>2</v>
      </c>
      <c r="M2" s="15" t="s">
        <v>20</v>
      </c>
      <c r="N2" s="15" t="s">
        <v>2</v>
      </c>
    </row>
    <row r="3" spans="2:20" x14ac:dyDescent="0.25">
      <c r="B3">
        <v>6.0671876057869198</v>
      </c>
      <c r="C3">
        <v>10.2725187395754</v>
      </c>
      <c r="E3" s="1">
        <f t="shared" ref="E3:E13" si="0">EXP(B3)</f>
        <v>431.46552248364992</v>
      </c>
      <c r="F3" s="1">
        <f t="shared" ref="F3:F13" si="1">EXP(C3)</f>
        <v>28926.654196127871</v>
      </c>
      <c r="J3" s="2">
        <v>44927</v>
      </c>
      <c r="K3" s="11">
        <v>418.71544597507597</v>
      </c>
      <c r="L3" s="23">
        <v>287.75</v>
      </c>
      <c r="M3" s="11">
        <v>28382.254200116953</v>
      </c>
      <c r="N3" s="11">
        <v>30344</v>
      </c>
      <c r="Q3" s="1">
        <f>(K3-L3)^2</f>
        <v>17151.948039450541</v>
      </c>
      <c r="R3" s="1"/>
      <c r="S3" s="1">
        <f t="shared" ref="R3:T5" si="2">(M3-N3)^2</f>
        <v>3848446.5833587754</v>
      </c>
      <c r="T3" s="39"/>
    </row>
    <row r="4" spans="2:20" x14ac:dyDescent="0.25">
      <c r="B4">
        <v>6.0971836489137203</v>
      </c>
      <c r="C4">
        <v>10.2915181024115</v>
      </c>
      <c r="E4" s="1">
        <f t="shared" si="0"/>
        <v>444.60384464338233</v>
      </c>
      <c r="F4" s="1">
        <f t="shared" si="1"/>
        <v>29481.496328044097</v>
      </c>
      <c r="J4" s="2">
        <v>44958</v>
      </c>
      <c r="K4" s="11">
        <v>431.46552248364992</v>
      </c>
      <c r="L4" s="23">
        <v>274.25</v>
      </c>
      <c r="M4" s="11">
        <v>28926.654196127871</v>
      </c>
      <c r="N4" s="33">
        <v>24794</v>
      </c>
      <c r="Q4" s="1">
        <f t="shared" ref="Q4:Q5" si="3">(K4-L4)^2</f>
        <v>24716.720509807034</v>
      </c>
      <c r="R4" s="1"/>
      <c r="S4" s="1">
        <f t="shared" si="2"/>
        <v>17078830.704773299</v>
      </c>
      <c r="T4" s="39"/>
    </row>
    <row r="5" spans="2:20" x14ac:dyDescent="0.25">
      <c r="B5">
        <v>6.1271796920405297</v>
      </c>
      <c r="C5">
        <v>10.310517465247599</v>
      </c>
      <c r="E5" s="1">
        <f t="shared" si="0"/>
        <v>458.14223471162575</v>
      </c>
      <c r="F5" s="1">
        <f t="shared" si="1"/>
        <v>30046.980886466416</v>
      </c>
      <c r="J5" s="2">
        <v>44986</v>
      </c>
      <c r="K5" s="11">
        <v>444.60384464338233</v>
      </c>
      <c r="L5" s="23">
        <v>248</v>
      </c>
      <c r="M5" s="11">
        <v>29481.496328044097</v>
      </c>
      <c r="N5" s="11">
        <v>22593.5</v>
      </c>
      <c r="P5" s="32"/>
      <c r="Q5" s="1">
        <f t="shared" si="3"/>
        <v>38653.071728559218</v>
      </c>
      <c r="R5" s="1"/>
      <c r="S5" s="1">
        <f t="shared" si="2"/>
        <v>47444493.415148966</v>
      </c>
      <c r="T5" s="39"/>
    </row>
    <row r="6" spans="2:20" x14ac:dyDescent="0.25">
      <c r="B6">
        <v>6.1571757351673204</v>
      </c>
      <c r="C6">
        <v>10.329516828083699</v>
      </c>
      <c r="E6" s="1">
        <f t="shared" si="0"/>
        <v>472.09287493884619</v>
      </c>
      <c r="F6" s="1">
        <f t="shared" si="1"/>
        <v>30623.312003769461</v>
      </c>
      <c r="J6" s="2">
        <v>45017</v>
      </c>
      <c r="K6" s="11">
        <v>458.14223471162575</v>
      </c>
      <c r="L6" s="11"/>
      <c r="M6" s="11">
        <v>30046.980886466416</v>
      </c>
      <c r="N6" s="11"/>
    </row>
    <row r="7" spans="2:20" x14ac:dyDescent="0.25">
      <c r="B7">
        <v>6.18717177829412</v>
      </c>
      <c r="C7">
        <v>10.348516190919799</v>
      </c>
      <c r="E7" s="1">
        <f t="shared" si="0"/>
        <v>486.46831853062395</v>
      </c>
      <c r="F7" s="1">
        <f t="shared" si="1"/>
        <v>31210.69772779079</v>
      </c>
      <c r="J7" s="2">
        <v>45047</v>
      </c>
      <c r="K7" s="11">
        <v>472.09287493884619</v>
      </c>
      <c r="L7" s="11"/>
      <c r="M7" s="11">
        <v>30623.312003769461</v>
      </c>
      <c r="N7" s="11"/>
      <c r="Q7" s="1">
        <f>AVERAGE(Q3:Q5)</f>
        <v>26840.5800926056</v>
      </c>
      <c r="R7" s="1"/>
      <c r="S7" s="1">
        <f t="shared" ref="R7:S7" si="4">AVERAGE(S3:S5)</f>
        <v>22790590.234427016</v>
      </c>
    </row>
    <row r="8" spans="2:20" x14ac:dyDescent="0.25">
      <c r="B8">
        <v>6.2171678214209303</v>
      </c>
      <c r="C8">
        <v>10.367515553755901</v>
      </c>
      <c r="E8" s="1">
        <f t="shared" si="0"/>
        <v>501.28150094336922</v>
      </c>
      <c r="F8" s="1">
        <f t="shared" si="1"/>
        <v>31809.350096933438</v>
      </c>
      <c r="J8" s="2">
        <v>45078</v>
      </c>
      <c r="K8" s="11">
        <v>486.46831853062395</v>
      </c>
      <c r="L8" s="11"/>
      <c r="M8" s="11">
        <v>31210.69772779079</v>
      </c>
      <c r="N8" s="11"/>
      <c r="Q8">
        <f>SQRT(Q7)</f>
        <v>163.83094973968014</v>
      </c>
      <c r="S8" s="1">
        <f t="shared" ref="R8:S8" si="5">SQRT(S7)</f>
        <v>4773.9491235691876</v>
      </c>
    </row>
    <row r="9" spans="2:20" x14ac:dyDescent="0.25">
      <c r="B9">
        <v>6.2471638645477299</v>
      </c>
      <c r="C9">
        <v>10.386514916592001</v>
      </c>
      <c r="E9" s="1">
        <f t="shared" si="0"/>
        <v>516.54575152403424</v>
      </c>
      <c r="F9" s="1">
        <f t="shared" si="1"/>
        <v>32419.485216708705</v>
      </c>
      <c r="J9" s="2">
        <v>45108</v>
      </c>
      <c r="K9" s="11">
        <v>501.28150094336922</v>
      </c>
      <c r="L9" s="11"/>
      <c r="M9" s="11">
        <v>31809.350096933438</v>
      </c>
      <c r="N9" s="11"/>
    </row>
    <row r="10" spans="2:20" x14ac:dyDescent="0.25">
      <c r="B10">
        <v>6.2771599076745304</v>
      </c>
      <c r="C10">
        <v>10.4055142794281</v>
      </c>
      <c r="E10" s="1">
        <f t="shared" si="0"/>
        <v>532.27480550428822</v>
      </c>
      <c r="F10" s="1">
        <f t="shared" si="1"/>
        <v>33041.323337747715</v>
      </c>
      <c r="J10" s="2">
        <v>45139</v>
      </c>
      <c r="K10" s="11">
        <v>516.54575152403424</v>
      </c>
      <c r="L10" s="11"/>
      <c r="M10" s="11">
        <v>32419.485216708705</v>
      </c>
      <c r="N10" s="11"/>
    </row>
    <row r="11" spans="2:20" x14ac:dyDescent="0.25">
      <c r="B11">
        <v>6.3071559508013397</v>
      </c>
      <c r="C11">
        <v>10.4245136422642</v>
      </c>
      <c r="E11" s="1">
        <f t="shared" si="0"/>
        <v>548.48281635987485</v>
      </c>
      <c r="F11" s="1">
        <f t="shared" si="1"/>
        <v>33675.088935308711</v>
      </c>
      <c r="J11" s="2">
        <v>45170</v>
      </c>
      <c r="K11" s="11">
        <v>532.27480550428822</v>
      </c>
      <c r="L11" s="11"/>
      <c r="M11" s="11">
        <v>33041.323337747715</v>
      </c>
      <c r="N11" s="11"/>
    </row>
    <row r="12" spans="2:20" x14ac:dyDescent="0.25">
      <c r="B12">
        <v>6.3371519939281402</v>
      </c>
      <c r="C12">
        <v>10.4435130051003</v>
      </c>
      <c r="E12" s="1">
        <f t="shared" si="0"/>
        <v>565.18436854632205</v>
      </c>
      <c r="F12" s="1">
        <f t="shared" si="1"/>
        <v>34321.010790309709</v>
      </c>
      <c r="J12" s="2">
        <v>45200</v>
      </c>
      <c r="K12" s="11">
        <v>548.48281635987485</v>
      </c>
      <c r="L12" s="11"/>
      <c r="M12" s="11">
        <v>33675.088935308711</v>
      </c>
      <c r="N12" s="11"/>
    </row>
    <row r="13" spans="2:20" x14ac:dyDescent="0.25">
      <c r="B13">
        <v>6.3671480370549398</v>
      </c>
      <c r="C13">
        <v>10.4625123679364</v>
      </c>
      <c r="E13" s="1">
        <f t="shared" si="0"/>
        <v>582.39449062250173</v>
      </c>
      <c r="F13" s="1">
        <f t="shared" si="1"/>
        <v>34979.322071915318</v>
      </c>
      <c r="J13" s="2">
        <v>45231</v>
      </c>
      <c r="K13" s="11">
        <v>565.18436854632205</v>
      </c>
      <c r="L13" s="11"/>
      <c r="M13" s="11">
        <v>34321.010790309709</v>
      </c>
      <c r="N13" s="11"/>
    </row>
    <row r="14" spans="2:20" x14ac:dyDescent="0.25">
      <c r="J14" s="6">
        <v>45261</v>
      </c>
      <c r="K14" s="14">
        <v>582.39449062250173</v>
      </c>
      <c r="L14" s="14"/>
      <c r="M14" s="14">
        <v>34979.322071915318</v>
      </c>
      <c r="N14" s="14"/>
    </row>
    <row r="21" spans="7:9" x14ac:dyDescent="0.25">
      <c r="G21" s="7"/>
      <c r="H21" s="3" t="s">
        <v>22</v>
      </c>
      <c r="I21" s="3" t="s">
        <v>23</v>
      </c>
    </row>
    <row r="22" spans="7:9" x14ac:dyDescent="0.25">
      <c r="G22" s="8" t="s">
        <v>24</v>
      </c>
      <c r="H22" s="8">
        <v>26840.5800926056</v>
      </c>
      <c r="I22" s="8">
        <v>22790590.234427016</v>
      </c>
    </row>
    <row r="23" spans="7:9" x14ac:dyDescent="0.25">
      <c r="G23" s="5" t="s">
        <v>25</v>
      </c>
      <c r="H23" s="5">
        <v>163.83094973968014</v>
      </c>
      <c r="I23" s="5">
        <v>4773.9491235691876</v>
      </c>
    </row>
  </sheetData>
  <mergeCells count="2">
    <mergeCell ref="K1:L1"/>
    <mergeCell ref="M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E163-E22A-4433-9749-3A923203C7B7}">
  <dimension ref="A1"/>
  <sheetViews>
    <sheetView tabSelected="1" workbookViewId="0">
      <selection activeCell="B1" sqref="B1:B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LED</vt:lpstr>
      <vt:lpstr>EXTRA</vt:lpstr>
      <vt:lpstr>HW</vt:lpstr>
      <vt:lpstr>MSE</vt:lpstr>
      <vt:lpstr>Sheet3</vt:lpstr>
      <vt:lpstr>MSE2</vt:lpstr>
      <vt:lpstr>arma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2023-03-24T23:45:34Z</dcterms:modified>
</cp:coreProperties>
</file>