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ph\Desktop\pea\"/>
    </mc:Choice>
  </mc:AlternateContent>
  <xr:revisionPtr revIDLastSave="0" documentId="13_ncr:1_{8DF2C1D1-47E9-4B00-9F52-1385DA4E77D4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Sheet1" sheetId="1" r:id="rId1"/>
    <sheet name="Sheet4" sheetId="2" r:id="rId2"/>
    <sheet name="prevision_trad_2019" sheetId="3" r:id="rId3"/>
    <sheet name="prevision_trad_2021" sheetId="4" r:id="rId4"/>
    <sheet name="Sheet3" sheetId="8" r:id="rId5"/>
    <sheet name="racine_unitaire_19" sheetId="5" r:id="rId6"/>
    <sheet name="racine_unitaire_21" sheetId="6" r:id="rId7"/>
    <sheet name="Sheet2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5" i="1" l="1"/>
  <c r="N14" i="1"/>
  <c r="N12" i="2"/>
  <c r="N11" i="2"/>
  <c r="F18" i="2"/>
  <c r="G18" i="2"/>
  <c r="H18" i="2"/>
  <c r="I18" i="2"/>
  <c r="J18" i="2"/>
  <c r="K18" i="2"/>
  <c r="L18" i="2"/>
  <c r="M18" i="2"/>
  <c r="N18" i="2"/>
  <c r="O18" i="2"/>
  <c r="P18" i="2"/>
  <c r="Q18" i="2"/>
  <c r="F19" i="2"/>
  <c r="G19" i="2"/>
  <c r="H19" i="2"/>
  <c r="I19" i="2"/>
  <c r="J19" i="2"/>
  <c r="K19" i="2"/>
  <c r="L19" i="2"/>
  <c r="M19" i="2"/>
  <c r="N19" i="2"/>
  <c r="O19" i="2"/>
  <c r="P19" i="2"/>
  <c r="Q19" i="2"/>
  <c r="F20" i="2"/>
  <c r="G20" i="2"/>
  <c r="H20" i="2"/>
  <c r="I20" i="2"/>
  <c r="J20" i="2"/>
  <c r="K20" i="2"/>
  <c r="L20" i="2"/>
  <c r="M20" i="2"/>
  <c r="N20" i="2"/>
  <c r="O20" i="2"/>
  <c r="P20" i="2"/>
  <c r="Q20" i="2"/>
  <c r="G17" i="2"/>
  <c r="H17" i="2"/>
  <c r="I17" i="2"/>
  <c r="J17" i="2"/>
  <c r="K17" i="2"/>
  <c r="L17" i="2"/>
  <c r="M17" i="2"/>
  <c r="N17" i="2"/>
  <c r="O17" i="2"/>
  <c r="P17" i="2"/>
  <c r="Q17" i="2"/>
  <c r="F17" i="2"/>
  <c r="G12" i="2"/>
  <c r="J12" i="2" s="1"/>
  <c r="G11" i="2"/>
  <c r="G13" i="2"/>
  <c r="H13" i="2"/>
  <c r="J11" i="2"/>
  <c r="J15" i="1"/>
  <c r="J16" i="1"/>
  <c r="J14" i="1"/>
  <c r="G16" i="1"/>
  <c r="F20" i="1"/>
  <c r="G20" i="1"/>
  <c r="H20" i="1"/>
  <c r="I20" i="1"/>
  <c r="J20" i="1"/>
  <c r="K20" i="1"/>
  <c r="L20" i="1"/>
  <c r="M20" i="1"/>
  <c r="N20" i="1"/>
  <c r="O20" i="1"/>
  <c r="P20" i="1"/>
  <c r="Q20" i="1"/>
  <c r="F21" i="1"/>
  <c r="G21" i="1"/>
  <c r="H21" i="1"/>
  <c r="I21" i="1"/>
  <c r="J21" i="1"/>
  <c r="K21" i="1"/>
  <c r="L21" i="1"/>
  <c r="M21" i="1"/>
  <c r="N21" i="1"/>
  <c r="O21" i="1"/>
  <c r="P21" i="1"/>
  <c r="Q21" i="1"/>
  <c r="F22" i="1"/>
  <c r="G22" i="1"/>
  <c r="H22" i="1"/>
  <c r="I22" i="1"/>
  <c r="J22" i="1"/>
  <c r="K22" i="1"/>
  <c r="L22" i="1"/>
  <c r="M22" i="1"/>
  <c r="N22" i="1"/>
  <c r="O22" i="1"/>
  <c r="P22" i="1"/>
  <c r="Q22" i="1"/>
  <c r="F23" i="1"/>
  <c r="G23" i="1"/>
  <c r="H23" i="1"/>
  <c r="I23" i="1"/>
  <c r="J23" i="1"/>
  <c r="K23" i="1"/>
  <c r="L23" i="1"/>
  <c r="M23" i="1"/>
  <c r="N23" i="1"/>
  <c r="O23" i="1"/>
  <c r="P23" i="1"/>
  <c r="Q23" i="1"/>
  <c r="F24" i="1"/>
  <c r="G24" i="1"/>
  <c r="H24" i="1"/>
  <c r="I24" i="1"/>
  <c r="J24" i="1"/>
  <c r="K24" i="1"/>
  <c r="L24" i="1"/>
  <c r="M24" i="1"/>
  <c r="N24" i="1"/>
  <c r="O24" i="1"/>
  <c r="P24" i="1"/>
  <c r="Q24" i="1"/>
  <c r="G19" i="1"/>
  <c r="H19" i="1"/>
  <c r="I19" i="1"/>
  <c r="J19" i="1"/>
  <c r="K19" i="1"/>
  <c r="L19" i="1"/>
  <c r="M19" i="1"/>
  <c r="N19" i="1"/>
  <c r="O19" i="1"/>
  <c r="P19" i="1"/>
  <c r="Q19" i="1"/>
  <c r="F19" i="1"/>
  <c r="H16" i="1"/>
  <c r="G15" i="1"/>
  <c r="G14" i="1"/>
  <c r="S7" i="2"/>
  <c r="R7" i="2"/>
  <c r="G7" i="2"/>
  <c r="H7" i="2"/>
  <c r="I7" i="2"/>
  <c r="J7" i="2"/>
  <c r="K7" i="2"/>
  <c r="L7" i="2"/>
  <c r="M7" i="2"/>
  <c r="N7" i="2"/>
  <c r="O7" i="2"/>
  <c r="P7" i="2"/>
  <c r="Q7" i="2"/>
  <c r="F7" i="2"/>
  <c r="S3" i="2"/>
  <c r="S4" i="2"/>
  <c r="S5" i="2"/>
  <c r="S2" i="2"/>
  <c r="R3" i="2"/>
  <c r="R4" i="2"/>
  <c r="R5" i="2"/>
  <c r="R2" i="2"/>
  <c r="G6" i="2"/>
  <c r="H6" i="2"/>
  <c r="I6" i="2"/>
  <c r="J6" i="2"/>
  <c r="K6" i="2"/>
  <c r="L6" i="2"/>
  <c r="M6" i="2"/>
  <c r="N6" i="2"/>
  <c r="O6" i="2"/>
  <c r="P6" i="2"/>
  <c r="Q6" i="2"/>
  <c r="F6" i="2"/>
  <c r="S9" i="1"/>
  <c r="R9" i="1"/>
  <c r="S3" i="1"/>
  <c r="S4" i="1"/>
  <c r="S5" i="1"/>
  <c r="S6" i="1"/>
  <c r="S7" i="1"/>
  <c r="S2" i="1"/>
  <c r="G9" i="1"/>
  <c r="H9" i="1"/>
  <c r="I9" i="1"/>
  <c r="J9" i="1"/>
  <c r="K9" i="1"/>
  <c r="L9" i="1"/>
  <c r="M9" i="1"/>
  <c r="N9" i="1"/>
  <c r="O9" i="1"/>
  <c r="P9" i="1"/>
  <c r="Q9" i="1"/>
  <c r="F9" i="1"/>
  <c r="R3" i="1"/>
  <c r="R4" i="1"/>
  <c r="R5" i="1"/>
  <c r="R6" i="1"/>
  <c r="R7" i="1"/>
  <c r="R2" i="1"/>
  <c r="G8" i="1"/>
  <c r="H8" i="1"/>
  <c r="I8" i="1"/>
  <c r="J8" i="1"/>
  <c r="K8" i="1"/>
  <c r="L8" i="1"/>
  <c r="M8" i="1"/>
  <c r="N8" i="1"/>
  <c r="O8" i="1"/>
  <c r="P8" i="1"/>
  <c r="Q8" i="1"/>
  <c r="F8" i="1"/>
  <c r="F6" i="1" a="1"/>
  <c r="F6" i="1" s="1"/>
  <c r="F7" i="1" a="1"/>
  <c r="F7" i="1" s="1"/>
  <c r="F5" i="1" a="1"/>
  <c r="F5" i="1" s="1"/>
  <c r="F4" i="1" a="1"/>
  <c r="F4" i="1" s="1"/>
  <c r="F3" i="1" a="1"/>
  <c r="F3" i="1" s="1"/>
  <c r="F2" i="1" a="1"/>
  <c r="F2" i="1" s="1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J14" i="7"/>
  <c r="J15" i="7" s="1"/>
  <c r="C14" i="7"/>
  <c r="J13" i="7"/>
  <c r="C13" i="7"/>
  <c r="J12" i="7"/>
  <c r="C12" i="7"/>
  <c r="J11" i="7"/>
  <c r="C11" i="7"/>
  <c r="J10" i="7"/>
  <c r="C10" i="7"/>
  <c r="J9" i="7"/>
  <c r="C9" i="7"/>
  <c r="J8" i="7"/>
  <c r="C8" i="7"/>
  <c r="J7" i="7"/>
  <c r="C7" i="7"/>
  <c r="J6" i="7"/>
  <c r="C6" i="7"/>
  <c r="J5" i="7"/>
  <c r="C5" i="7"/>
  <c r="J4" i="7"/>
  <c r="C4" i="7"/>
  <c r="J3" i="7"/>
  <c r="C3" i="7"/>
  <c r="J2" i="7"/>
  <c r="C18" i="6"/>
  <c r="C13" i="6"/>
  <c r="C14" i="6" s="1"/>
  <c r="H12" i="6"/>
  <c r="C20" i="5"/>
  <c r="C21" i="5" s="1"/>
  <c r="C14" i="5"/>
  <c r="H13" i="5"/>
  <c r="C13" i="5"/>
  <c r="H12" i="5"/>
  <c r="H14" i="5" s="1"/>
  <c r="I87" i="4"/>
  <c r="H87" i="4"/>
  <c r="G87" i="4"/>
  <c r="I86" i="4"/>
  <c r="H86" i="4"/>
  <c r="N14" i="4" s="1"/>
  <c r="G86" i="4"/>
  <c r="I85" i="4"/>
  <c r="H85" i="4"/>
  <c r="G85" i="4"/>
  <c r="I84" i="4"/>
  <c r="H84" i="4"/>
  <c r="G84" i="4"/>
  <c r="I83" i="4"/>
  <c r="H83" i="4"/>
  <c r="G83" i="4"/>
  <c r="I82" i="4"/>
  <c r="H82" i="4"/>
  <c r="N10" i="4" s="1"/>
  <c r="G82" i="4"/>
  <c r="I81" i="4"/>
  <c r="H81" i="4"/>
  <c r="G81" i="4"/>
  <c r="I80" i="4"/>
  <c r="H80" i="4"/>
  <c r="G80" i="4"/>
  <c r="I79" i="4"/>
  <c r="H79" i="4"/>
  <c r="G79" i="4"/>
  <c r="I78" i="4"/>
  <c r="H78" i="4"/>
  <c r="N6" i="4" s="1"/>
  <c r="G78" i="4"/>
  <c r="I77" i="4"/>
  <c r="H77" i="4"/>
  <c r="G77" i="4"/>
  <c r="I76" i="4"/>
  <c r="H76" i="4"/>
  <c r="G76" i="4"/>
  <c r="I75" i="4"/>
  <c r="H75" i="4"/>
  <c r="G75" i="4"/>
  <c r="I74" i="4"/>
  <c r="H74" i="4"/>
  <c r="G74" i="4"/>
  <c r="I73" i="4"/>
  <c r="H73" i="4"/>
  <c r="G73" i="4"/>
  <c r="I72" i="4"/>
  <c r="H72" i="4"/>
  <c r="G72" i="4"/>
  <c r="I71" i="4"/>
  <c r="H71" i="4"/>
  <c r="G71" i="4"/>
  <c r="I70" i="4"/>
  <c r="H70" i="4"/>
  <c r="G70" i="4"/>
  <c r="I69" i="4"/>
  <c r="H69" i="4"/>
  <c r="G69" i="4"/>
  <c r="I68" i="4"/>
  <c r="H68" i="4"/>
  <c r="G68" i="4"/>
  <c r="I67" i="4"/>
  <c r="H67" i="4"/>
  <c r="G67" i="4"/>
  <c r="I66" i="4"/>
  <c r="H66" i="4"/>
  <c r="G66" i="4"/>
  <c r="I65" i="4"/>
  <c r="H65" i="4"/>
  <c r="G65" i="4"/>
  <c r="I64" i="4"/>
  <c r="H64" i="4"/>
  <c r="G64" i="4"/>
  <c r="I63" i="4"/>
  <c r="H63" i="4"/>
  <c r="G63" i="4"/>
  <c r="I62" i="4"/>
  <c r="H62" i="4"/>
  <c r="G62" i="4"/>
  <c r="I61" i="4"/>
  <c r="H61" i="4"/>
  <c r="G61" i="4"/>
  <c r="I60" i="4"/>
  <c r="H60" i="4"/>
  <c r="G60" i="4"/>
  <c r="I59" i="4"/>
  <c r="H59" i="4"/>
  <c r="G59" i="4"/>
  <c r="I58" i="4"/>
  <c r="H58" i="4"/>
  <c r="G58" i="4"/>
  <c r="I57" i="4"/>
  <c r="H57" i="4"/>
  <c r="G57" i="4"/>
  <c r="I56" i="4"/>
  <c r="H56" i="4"/>
  <c r="G56" i="4"/>
  <c r="I55" i="4"/>
  <c r="H55" i="4"/>
  <c r="G55" i="4"/>
  <c r="I54" i="4"/>
  <c r="H54" i="4"/>
  <c r="G54" i="4"/>
  <c r="I53" i="4"/>
  <c r="H53" i="4"/>
  <c r="G53" i="4"/>
  <c r="I52" i="4"/>
  <c r="H52" i="4"/>
  <c r="G52" i="4"/>
  <c r="I51" i="4"/>
  <c r="H51" i="4"/>
  <c r="G51" i="4"/>
  <c r="I50" i="4"/>
  <c r="H50" i="4"/>
  <c r="G50" i="4"/>
  <c r="I49" i="4"/>
  <c r="H49" i="4"/>
  <c r="G49" i="4"/>
  <c r="I48" i="4"/>
  <c r="H48" i="4"/>
  <c r="G48" i="4"/>
  <c r="I47" i="4"/>
  <c r="H47" i="4"/>
  <c r="G47" i="4"/>
  <c r="I46" i="4"/>
  <c r="H46" i="4"/>
  <c r="G46" i="4"/>
  <c r="I45" i="4"/>
  <c r="H45" i="4"/>
  <c r="G45" i="4"/>
  <c r="I44" i="4"/>
  <c r="H44" i="4"/>
  <c r="G44" i="4"/>
  <c r="I43" i="4"/>
  <c r="H43" i="4"/>
  <c r="G43" i="4"/>
  <c r="I42" i="4"/>
  <c r="H42" i="4"/>
  <c r="G42" i="4"/>
  <c r="I41" i="4"/>
  <c r="H41" i="4"/>
  <c r="G41" i="4"/>
  <c r="I40" i="4"/>
  <c r="H40" i="4"/>
  <c r="G40" i="4"/>
  <c r="I39" i="4"/>
  <c r="H39" i="4"/>
  <c r="G39" i="4"/>
  <c r="I38" i="4"/>
  <c r="H38" i="4"/>
  <c r="G38" i="4"/>
  <c r="I37" i="4"/>
  <c r="H37" i="4"/>
  <c r="G37" i="4"/>
  <c r="I36" i="4"/>
  <c r="H36" i="4"/>
  <c r="G36" i="4"/>
  <c r="I35" i="4"/>
  <c r="H35" i="4"/>
  <c r="G35" i="4"/>
  <c r="I34" i="4"/>
  <c r="H34" i="4"/>
  <c r="G34" i="4"/>
  <c r="I33" i="4"/>
  <c r="H33" i="4"/>
  <c r="G33" i="4"/>
  <c r="I32" i="4"/>
  <c r="H32" i="4"/>
  <c r="G32" i="4"/>
  <c r="I31" i="4"/>
  <c r="H31" i="4"/>
  <c r="G31" i="4"/>
  <c r="I30" i="4"/>
  <c r="H30" i="4"/>
  <c r="G30" i="4"/>
  <c r="I29" i="4"/>
  <c r="H29" i="4"/>
  <c r="G29" i="4"/>
  <c r="I28" i="4"/>
  <c r="H28" i="4"/>
  <c r="G28" i="4"/>
  <c r="I27" i="4"/>
  <c r="H27" i="4"/>
  <c r="G27" i="4"/>
  <c r="I26" i="4"/>
  <c r="H26" i="4"/>
  <c r="G26" i="4"/>
  <c r="I25" i="4"/>
  <c r="H25" i="4"/>
  <c r="G25" i="4"/>
  <c r="I24" i="4"/>
  <c r="H24" i="4"/>
  <c r="G24" i="4"/>
  <c r="I23" i="4"/>
  <c r="H23" i="4"/>
  <c r="G23" i="4"/>
  <c r="I22" i="4"/>
  <c r="H22" i="4"/>
  <c r="G22" i="4"/>
  <c r="I21" i="4"/>
  <c r="H21" i="4"/>
  <c r="G21" i="4"/>
  <c r="I20" i="4"/>
  <c r="H20" i="4"/>
  <c r="G20" i="4"/>
  <c r="I19" i="4"/>
  <c r="H19" i="4"/>
  <c r="G19" i="4"/>
  <c r="I18" i="4"/>
  <c r="H18" i="4"/>
  <c r="G18" i="4"/>
  <c r="I17" i="4"/>
  <c r="H17" i="4"/>
  <c r="G17" i="4"/>
  <c r="M16" i="4"/>
  <c r="M17" i="4" s="1"/>
  <c r="I16" i="4"/>
  <c r="H16" i="4"/>
  <c r="G16" i="4"/>
  <c r="O15" i="4"/>
  <c r="N15" i="4"/>
  <c r="M15" i="4"/>
  <c r="I15" i="4"/>
  <c r="H15" i="4"/>
  <c r="G15" i="4"/>
  <c r="O14" i="4"/>
  <c r="M14" i="4"/>
  <c r="I14" i="4"/>
  <c r="H14" i="4"/>
  <c r="G14" i="4"/>
  <c r="O13" i="4"/>
  <c r="N13" i="4"/>
  <c r="M13" i="4"/>
  <c r="I13" i="4"/>
  <c r="H13" i="4"/>
  <c r="G13" i="4"/>
  <c r="O12" i="4"/>
  <c r="N12" i="4"/>
  <c r="M12" i="4"/>
  <c r="I12" i="4"/>
  <c r="H12" i="4"/>
  <c r="G12" i="4"/>
  <c r="O11" i="4"/>
  <c r="N11" i="4"/>
  <c r="M11" i="4"/>
  <c r="I11" i="4"/>
  <c r="H11" i="4"/>
  <c r="G11" i="4"/>
  <c r="O10" i="4"/>
  <c r="M10" i="4"/>
  <c r="I10" i="4"/>
  <c r="H10" i="4"/>
  <c r="G10" i="4"/>
  <c r="O9" i="4"/>
  <c r="N9" i="4"/>
  <c r="M9" i="4"/>
  <c r="I9" i="4"/>
  <c r="H9" i="4"/>
  <c r="G9" i="4"/>
  <c r="O8" i="4"/>
  <c r="N8" i="4"/>
  <c r="M8" i="4"/>
  <c r="I8" i="4"/>
  <c r="H8" i="4"/>
  <c r="G8" i="4"/>
  <c r="O7" i="4"/>
  <c r="N7" i="4"/>
  <c r="M7" i="4"/>
  <c r="I7" i="4"/>
  <c r="H7" i="4"/>
  <c r="G7" i="4"/>
  <c r="O6" i="4"/>
  <c r="M6" i="4"/>
  <c r="I6" i="4"/>
  <c r="H6" i="4"/>
  <c r="G6" i="4"/>
  <c r="O5" i="4"/>
  <c r="N5" i="4"/>
  <c r="M5" i="4"/>
  <c r="I5" i="4"/>
  <c r="H5" i="4"/>
  <c r="G5" i="4"/>
  <c r="O4" i="4"/>
  <c r="O16" i="4" s="1"/>
  <c r="O17" i="4" s="1"/>
  <c r="N4" i="4"/>
  <c r="N16" i="4" s="1"/>
  <c r="N17" i="4" s="1"/>
  <c r="M4" i="4"/>
  <c r="I4" i="4"/>
  <c r="H4" i="4"/>
  <c r="G4" i="4"/>
  <c r="I63" i="3"/>
  <c r="H63" i="3"/>
  <c r="G63" i="3"/>
  <c r="M15" i="3" s="1"/>
  <c r="I62" i="3"/>
  <c r="H62" i="3"/>
  <c r="N14" i="3" s="1"/>
  <c r="G62" i="3"/>
  <c r="I61" i="3"/>
  <c r="H61" i="3"/>
  <c r="G61" i="3"/>
  <c r="I60" i="3"/>
  <c r="H60" i="3"/>
  <c r="N12" i="3" s="1"/>
  <c r="G60" i="3"/>
  <c r="I59" i="3"/>
  <c r="H59" i="3"/>
  <c r="G59" i="3"/>
  <c r="M11" i="3" s="1"/>
  <c r="I58" i="3"/>
  <c r="H58" i="3"/>
  <c r="N10" i="3" s="1"/>
  <c r="G58" i="3"/>
  <c r="I57" i="3"/>
  <c r="H57" i="3"/>
  <c r="G57" i="3"/>
  <c r="I56" i="3"/>
  <c r="H56" i="3"/>
  <c r="N8" i="3" s="1"/>
  <c r="G56" i="3"/>
  <c r="I55" i="3"/>
  <c r="H55" i="3"/>
  <c r="G55" i="3"/>
  <c r="M7" i="3" s="1"/>
  <c r="I54" i="3"/>
  <c r="H54" i="3"/>
  <c r="N6" i="3" s="1"/>
  <c r="G54" i="3"/>
  <c r="I53" i="3"/>
  <c r="H53" i="3"/>
  <c r="G53" i="3"/>
  <c r="I52" i="3"/>
  <c r="H52" i="3"/>
  <c r="N4" i="3" s="1"/>
  <c r="N16" i="3" s="1"/>
  <c r="N17" i="3" s="1"/>
  <c r="G52" i="3"/>
  <c r="I51" i="3"/>
  <c r="H51" i="3"/>
  <c r="G51" i="3"/>
  <c r="I50" i="3"/>
  <c r="H50" i="3"/>
  <c r="G50" i="3"/>
  <c r="I49" i="3"/>
  <c r="H49" i="3"/>
  <c r="G49" i="3"/>
  <c r="I48" i="3"/>
  <c r="H48" i="3"/>
  <c r="G48" i="3"/>
  <c r="I47" i="3"/>
  <c r="H47" i="3"/>
  <c r="G47" i="3"/>
  <c r="I46" i="3"/>
  <c r="H46" i="3"/>
  <c r="G46" i="3"/>
  <c r="I45" i="3"/>
  <c r="H45" i="3"/>
  <c r="G45" i="3"/>
  <c r="I44" i="3"/>
  <c r="H44" i="3"/>
  <c r="G44" i="3"/>
  <c r="I43" i="3"/>
  <c r="H43" i="3"/>
  <c r="G43" i="3"/>
  <c r="I42" i="3"/>
  <c r="H42" i="3"/>
  <c r="G42" i="3"/>
  <c r="I41" i="3"/>
  <c r="H41" i="3"/>
  <c r="G41" i="3"/>
  <c r="I40" i="3"/>
  <c r="H40" i="3"/>
  <c r="G40" i="3"/>
  <c r="I39" i="3"/>
  <c r="H39" i="3"/>
  <c r="G39" i="3"/>
  <c r="I38" i="3"/>
  <c r="H38" i="3"/>
  <c r="G38" i="3"/>
  <c r="I37" i="3"/>
  <c r="H37" i="3"/>
  <c r="G37" i="3"/>
  <c r="I36" i="3"/>
  <c r="H36" i="3"/>
  <c r="G36" i="3"/>
  <c r="I35" i="3"/>
  <c r="H35" i="3"/>
  <c r="G35" i="3"/>
  <c r="I34" i="3"/>
  <c r="H34" i="3"/>
  <c r="G34" i="3"/>
  <c r="I33" i="3"/>
  <c r="H33" i="3"/>
  <c r="G33" i="3"/>
  <c r="I32" i="3"/>
  <c r="H32" i="3"/>
  <c r="G32" i="3"/>
  <c r="I31" i="3"/>
  <c r="H31" i="3"/>
  <c r="G31" i="3"/>
  <c r="I30" i="3"/>
  <c r="H30" i="3"/>
  <c r="G30" i="3"/>
  <c r="I29" i="3"/>
  <c r="H29" i="3"/>
  <c r="G29" i="3"/>
  <c r="I28" i="3"/>
  <c r="H28" i="3"/>
  <c r="G28" i="3"/>
  <c r="I27" i="3"/>
  <c r="H27" i="3"/>
  <c r="G27" i="3"/>
  <c r="I26" i="3"/>
  <c r="H26" i="3"/>
  <c r="G26" i="3"/>
  <c r="I25" i="3"/>
  <c r="H25" i="3"/>
  <c r="G25" i="3"/>
  <c r="I24" i="3"/>
  <c r="H24" i="3"/>
  <c r="G24" i="3"/>
  <c r="I23" i="3"/>
  <c r="H23" i="3"/>
  <c r="G23" i="3"/>
  <c r="I22" i="3"/>
  <c r="H22" i="3"/>
  <c r="G22" i="3"/>
  <c r="I21" i="3"/>
  <c r="H21" i="3"/>
  <c r="G21" i="3"/>
  <c r="I20" i="3"/>
  <c r="H20" i="3"/>
  <c r="G20" i="3"/>
  <c r="I19" i="3"/>
  <c r="H19" i="3"/>
  <c r="G19" i="3"/>
  <c r="I18" i="3"/>
  <c r="H18" i="3"/>
  <c r="G18" i="3"/>
  <c r="I17" i="3"/>
  <c r="H17" i="3"/>
  <c r="G17" i="3"/>
  <c r="I16" i="3"/>
  <c r="H16" i="3"/>
  <c r="G16" i="3"/>
  <c r="O15" i="3"/>
  <c r="N15" i="3"/>
  <c r="I15" i="3"/>
  <c r="H15" i="3"/>
  <c r="G15" i="3"/>
  <c r="O14" i="3"/>
  <c r="M14" i="3"/>
  <c r="I14" i="3"/>
  <c r="H14" i="3"/>
  <c r="G14" i="3"/>
  <c r="O13" i="3"/>
  <c r="N13" i="3"/>
  <c r="M13" i="3"/>
  <c r="I13" i="3"/>
  <c r="H13" i="3"/>
  <c r="G13" i="3"/>
  <c r="O12" i="3"/>
  <c r="M12" i="3"/>
  <c r="I12" i="3"/>
  <c r="H12" i="3"/>
  <c r="G12" i="3"/>
  <c r="O11" i="3"/>
  <c r="N11" i="3"/>
  <c r="I11" i="3"/>
  <c r="H11" i="3"/>
  <c r="G11" i="3"/>
  <c r="O10" i="3"/>
  <c r="M10" i="3"/>
  <c r="I10" i="3"/>
  <c r="H10" i="3"/>
  <c r="G10" i="3"/>
  <c r="O9" i="3"/>
  <c r="N9" i="3"/>
  <c r="M9" i="3"/>
  <c r="I9" i="3"/>
  <c r="H9" i="3"/>
  <c r="G9" i="3"/>
  <c r="O8" i="3"/>
  <c r="M8" i="3"/>
  <c r="I8" i="3"/>
  <c r="H8" i="3"/>
  <c r="G8" i="3"/>
  <c r="O7" i="3"/>
  <c r="N7" i="3"/>
  <c r="I7" i="3"/>
  <c r="H7" i="3"/>
  <c r="G7" i="3"/>
  <c r="O6" i="3"/>
  <c r="M6" i="3"/>
  <c r="I6" i="3"/>
  <c r="H6" i="3"/>
  <c r="G6" i="3"/>
  <c r="O5" i="3"/>
  <c r="N5" i="3"/>
  <c r="M5" i="3"/>
  <c r="I5" i="3"/>
  <c r="H5" i="3"/>
  <c r="G5" i="3"/>
  <c r="O4" i="3"/>
  <c r="O16" i="3" s="1"/>
  <c r="O17" i="3" s="1"/>
  <c r="M4" i="3"/>
  <c r="M16" i="3" s="1"/>
  <c r="M17" i="3" s="1"/>
  <c r="I4" i="3"/>
  <c r="H4" i="3"/>
  <c r="G4" i="3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J13" i="2" l="1"/>
  <c r="H13" i="6"/>
  <c r="H14" i="6" s="1"/>
  <c r="C20" i="6"/>
  <c r="C2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<sst xmlns="http://schemas.openxmlformats.org/spreadsheetml/2006/main" count="701" uniqueCount="231">
  <si>
    <t>Mois</t>
  </si>
  <si>
    <t>ble</t>
  </si>
  <si>
    <t>lble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</si>
  <si>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</si>
  <si>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</si>
  <si>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</si>
  <si>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</si>
  <si>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</si>
  <si>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</si>
  <si>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</si>
  <si>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</si>
  <si>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</si>
  <si>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</si>
  <si>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</si>
  <si>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</si>
  <si>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</si>
  <si>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</si>
  <si>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</si>
  <si>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</si>
  <si>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</si>
  <si>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</si>
  <si>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</si>
  <si>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</si>
  <si>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</si>
  <si>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</si>
  <si>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</si>
  <si>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</si>
  <si>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</si>
  <si>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</si>
  <si>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</si>
  <si>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</si>
  <si>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</si>
  <si>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</si>
  <si>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</si>
  <si>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</si>
  <si>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</si>
  <si>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</si>
  <si>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</si>
  <si>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</si>
  <si>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</si>
  <si>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</si>
  <si>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</si>
  <si>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</si>
  <si>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</si>
  <si>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</si>
  <si>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</si>
  <si>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</si>
  <si>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</si>
  <si>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</si>
  <si>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</si>
  <si>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</si>
  <si>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</si>
  <si>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</si>
  <si>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</si>
  <si>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</si>
  <si>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</si>
  <si>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</si>
  <si>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</si>
  <si>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</si>
  <si>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</si>
  <si>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</si>
  <si>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</si>
  <si>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</si>
  <si>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</si>
  <si>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</si>
  <si>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</si>
  <si>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</si>
  <si>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</si>
  <si>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</si>
  <si>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</si>
  <si>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</si>
  <si>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</si>
  <si>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</si>
  <si>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</si>
  <si>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</si>
  <si>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</si>
  <si>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</si>
  <si>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</si>
  <si>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</si>
  <si>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</si>
  <si>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</si>
  <si>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</si>
  <si>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</si>
  <si>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</si>
  <si>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</si>
  <si>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</si>
  <si>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</si>
  <si>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Période 2016-2019</t>
  </si>
  <si>
    <t>LOG</t>
  </si>
  <si>
    <t>NORMALE</t>
  </si>
  <si>
    <t>PREVISION</t>
  </si>
  <si>
    <t>LED</t>
  </si>
  <si>
    <t>BLE</t>
  </si>
  <si>
    <t>HW</t>
  </si>
  <si>
    <t>EXTRA</t>
  </si>
  <si>
    <t>Sample: 2016M01 2019M12</t>
  </si>
  <si>
    <t>Included observations: 48</t>
  </si>
  <si>
    <t>Method: Double Exponential</t>
  </si>
  <si>
    <t>Original Series: LBLE_19</t>
  </si>
  <si>
    <t>Forecast Series: LBLE_19_LED</t>
  </si>
  <si>
    <t>Parameters:</t>
  </si>
  <si>
    <t>Alpha</t>
  </si>
  <si>
    <t>Method: Holt-Winters No Seasonal</t>
  </si>
  <si>
    <t>MSE</t>
  </si>
  <si>
    <t>RMSE</t>
  </si>
  <si>
    <t>Forecast Series: LBLE_19_HW</t>
  </si>
  <si>
    <t>Beta</t>
  </si>
  <si>
    <t>Sum of Squared Residuals</t>
  </si>
  <si>
    <t>Root Mean Squared Error</t>
  </si>
  <si>
    <t>Dependent Variable: LBLE_19</t>
  </si>
  <si>
    <t>Method: Least Squares</t>
  </si>
  <si>
    <t>Date: 02/04/23   Time: 14:31</t>
  </si>
  <si>
    <t>Variable</t>
  </si>
  <si>
    <t>Coefficient</t>
  </si>
  <si>
    <t>Std. Error</t>
  </si>
  <si>
    <t>t-Statistic</t>
  </si>
  <si>
    <t xml:space="preserve">Prob.  </t>
  </si>
  <si>
    <t>@TREND</t>
  </si>
  <si>
    <t>C</t>
  </si>
  <si>
    <t>R-squared</t>
  </si>
  <si>
    <t xml:space="preserve">    Mean dependent var</t>
  </si>
  <si>
    <t>Adjusted R-squared</t>
  </si>
  <si>
    <t xml:space="preserve">    S.D. dependent var</t>
  </si>
  <si>
    <t>S.E. of regression</t>
  </si>
  <si>
    <t xml:space="preserve">    Akaike info criterion</t>
  </si>
  <si>
    <t>Sum squared resid</t>
  </si>
  <si>
    <t xml:space="preserve">    Schwarz criterion</t>
  </si>
  <si>
    <t>Log likelihood</t>
  </si>
  <si>
    <t xml:space="preserve">    Hannan-Quinn criter.</t>
  </si>
  <si>
    <t>F-statistic</t>
  </si>
  <si>
    <t xml:space="preserve">    Durbin-Watson stat</t>
  </si>
  <si>
    <t>Période 2016-2021</t>
  </si>
  <si>
    <t>Sample: 2016M01 2021M12</t>
  </si>
  <si>
    <t>Included observations: 72</t>
  </si>
  <si>
    <t>Original Series: LBLE_21</t>
  </si>
  <si>
    <t>Forecast Series: LBLE_21_LED</t>
  </si>
  <si>
    <t>Forecast Series: LBLE_21_HW</t>
  </si>
  <si>
    <t>Dependent Variable: LBLE_21</t>
  </si>
  <si>
    <t>Date: 02/04/23   Time: 15:14</t>
  </si>
  <si>
    <t>Prob(F-statistic)</t>
  </si>
  <si>
    <t>Valeurs empiriques</t>
  </si>
  <si>
    <t>Valeurs prévues (HW)</t>
  </si>
  <si>
    <t>TEST RACINE (philip perron)</t>
  </si>
  <si>
    <t>TEST BDS</t>
  </si>
  <si>
    <t>Modele 3</t>
  </si>
  <si>
    <t>Modele 2</t>
  </si>
  <si>
    <t>BDS Test for DLBLE_19</t>
  </si>
  <si>
    <t>H0</t>
  </si>
  <si>
    <t>Date: 02/04/23   Time: 17:59</t>
  </si>
  <si>
    <t>Adj. t-Stat</t>
  </si>
  <si>
    <t xml:space="preserve">  Prob.*</t>
  </si>
  <si>
    <t>Sample: 2016M01 2022M12</t>
  </si>
  <si>
    <t>Included observations: 84</t>
  </si>
  <si>
    <t>acceptée</t>
  </si>
  <si>
    <t>Racine unitaire</t>
  </si>
  <si>
    <t>Dimension</t>
  </si>
  <si>
    <t>BDS Statistic</t>
  </si>
  <si>
    <t>z-Statistic</t>
  </si>
  <si>
    <t>Prob.</t>
  </si>
  <si>
    <t>H03</t>
  </si>
  <si>
    <t>H01</t>
  </si>
  <si>
    <t>SCR3</t>
  </si>
  <si>
    <t>SCR2</t>
  </si>
  <si>
    <t>SCR3C</t>
  </si>
  <si>
    <t>SCRC</t>
  </si>
  <si>
    <t>ddl</t>
  </si>
  <si>
    <t>F3</t>
  </si>
  <si>
    <t>F1</t>
  </si>
  <si>
    <t>FCRIT</t>
  </si>
  <si>
    <t>6.73;7.24</t>
  </si>
  <si>
    <t>4,86;5,18</t>
  </si>
  <si>
    <t>RDD</t>
  </si>
  <si>
    <t xml:space="preserve">REJETE </t>
  </si>
  <si>
    <t>accepte</t>
  </si>
  <si>
    <t>H02</t>
  </si>
  <si>
    <t>TEST moyenne</t>
  </si>
  <si>
    <t>Hypothesis Testing for LBLE_19</t>
  </si>
  <si>
    <t>Date: 02/04/23   Time: 17:55</t>
  </si>
  <si>
    <t>Sample (adjusted): 2016M01 2019M12</t>
  </si>
  <si>
    <t>F2</t>
  </si>
  <si>
    <t>Included observations: 48 after adjustments</t>
  </si>
  <si>
    <t>5.13;5.68</t>
  </si>
  <si>
    <t>Test of Hypothesis: Mean =  0.000000</t>
  </si>
  <si>
    <t>Sample Mean =  5.151855</t>
  </si>
  <si>
    <t>Sample Std. Dev. =  0.089014</t>
  </si>
  <si>
    <t>Method</t>
  </si>
  <si>
    <t>Value</t>
  </si>
  <si>
    <t>Probability</t>
  </si>
  <si>
    <t>t-statistic</t>
  </si>
  <si>
    <t>REJETEE</t>
  </si>
  <si>
    <t>PROCESSUS DS SANS DERIVE</t>
  </si>
  <si>
    <t>BDS Test for DLBLE_21</t>
  </si>
  <si>
    <t>Date: 02/04/23   Time: 18:11</t>
  </si>
  <si>
    <t>6,49;6.73</t>
  </si>
  <si>
    <t>4,71;4,86</t>
  </si>
  <si>
    <t>Hypothesis Testing for LBLE_21</t>
  </si>
  <si>
    <t>Date: 02/04/23   Time: 18:09</t>
  </si>
  <si>
    <t>Sample (adjusted): 2016M01 2021M12</t>
  </si>
  <si>
    <t>Included observations: 72 after adjustments</t>
  </si>
  <si>
    <t>4,88;5.13</t>
  </si>
  <si>
    <t>Sample Mean =  5.228833</t>
  </si>
  <si>
    <t>Sample Std. Dev. =  0.154562</t>
  </si>
  <si>
    <t>lble_21</t>
  </si>
  <si>
    <t>ble_21</t>
  </si>
  <si>
    <t>ar(1)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</si>
  <si>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</si>
  <si>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</si>
  <si>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</si>
  <si>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</si>
  <si>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</si>
  <si>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</si>
  <si>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</si>
  <si>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</si>
  <si>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</si>
  <si>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</si>
  <si>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</si>
  <si>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</si>
  <si>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moyenne</t>
  </si>
  <si>
    <t>ecart</t>
  </si>
  <si>
    <t>moy</t>
  </si>
  <si>
    <t>annee</t>
  </si>
  <si>
    <t>moy ge</t>
  </si>
  <si>
    <t>ecar ge</t>
  </si>
  <si>
    <t>var</t>
  </si>
  <si>
    <t>desig</t>
  </si>
  <si>
    <t>variance periode</t>
  </si>
  <si>
    <t>variance année</t>
  </si>
  <si>
    <t>variance résidu</t>
  </si>
  <si>
    <t>sc</t>
  </si>
  <si>
    <t>saiso</t>
  </si>
  <si>
    <t>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</si>
</sst>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1"/>
      <color theme="1"/>
      <name val="Calibri"/>
      <scheme val="minor"/>
    </font>
    <font>
      <b/>
      <sz val="18"/>
      <color theme="1"/>
      <name val="Calibri"/>
      <scheme val="minor"/>
    </font>
    <font>
      <sz val="11"/>
      <color theme="1"/>
      <name val="Compute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5" tint="0.39997558519241921"/>
        <bgColor theme="5" tint="0.39997558519241921"/>
      </patternFill>
    </fill>
  </fills>
  <borders count="1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/>
    <xf numFmtId="0" fontId="0" fillId="2" borderId="9" xfId="0" applyFill="1" applyBorder="1" applyAlignment="1">
      <alignment horizontal="center"/>
    </xf>
    <xf numFmtId="0" fontId="0" fillId="2" borderId="9" xfId="0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7" xfId="0" applyFill="1" applyBorder="1"/>
    <xf numFmtId="0" fontId="0" fillId="3" borderId="0" xfId="0" applyFill="1"/>
    <xf numFmtId="0" fontId="0" fillId="3" borderId="8" xfId="0" applyFill="1" applyBorder="1"/>
    <xf numFmtId="0" fontId="0" fillId="4" borderId="7" xfId="0" applyFill="1" applyBorder="1"/>
    <xf numFmtId="0" fontId="0" fillId="4" borderId="0" xfId="0" applyFill="1"/>
    <xf numFmtId="0" fontId="0" fillId="4" borderId="8" xfId="0" applyFill="1" applyBorder="1"/>
    <xf numFmtId="0" fontId="0" fillId="0" borderId="5" xfId="0" applyBorder="1"/>
    <xf numFmtId="16" fontId="0" fillId="3" borderId="7" xfId="0" applyNumberFormat="1" applyFill="1" applyBorder="1"/>
    <xf numFmtId="16" fontId="0" fillId="3" borderId="7" xfId="0" applyNumberFormat="1" applyFill="1" applyBorder="1"/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0" fontId="5" fillId="0" borderId="0" xfId="0" applyFont="1"/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Sheet1!$A$2:$A$73</c:f>
              <c:strCache>
                <c:ptCount val="72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</c:strCache>
            </c:strRef>
          </c:cat>
          <c:val>
            <c:numRef>
              <c:f>Sheet1!$C$2:$C$73</c:f>
              <c:numCache>
                <c:formatCode>General</c:formatCode>
                <c:ptCount val="72"/>
                <c:pt idx="0" formatCode="0.000000">
                  <c:v>5.0983408745153609</c:v>
                </c:pt>
                <c:pt idx="1">
                  <c:v>4.9921318225316957</c:v>
                </c:pt>
                <c:pt idx="2">
                  <c:v>5.0288025980517048</c:v>
                </c:pt>
                <c:pt idx="3">
                  <c:v>5.0205856249494234</c:v>
                </c:pt>
                <c:pt idx="4">
                  <c:v>5.1044291733826164</c:v>
                </c:pt>
                <c:pt idx="5">
                  <c:v>5.0482521576675623</c:v>
                </c:pt>
                <c:pt idx="6">
                  <c:v>5.1119877883565437</c:v>
                </c:pt>
                <c:pt idx="7">
                  <c:v>5.0418109115647054</c:v>
                </c:pt>
                <c:pt idx="8">
                  <c:v>5.0782939425700704</c:v>
                </c:pt>
                <c:pt idx="9">
                  <c:v>5.1104806290659717</c:v>
                </c:pt>
                <c:pt idx="10">
                  <c:v>5.0875963352323836</c:v>
                </c:pt>
                <c:pt idx="11">
                  <c:v>5.1239639794032588</c:v>
                </c:pt>
                <c:pt idx="12">
                  <c:v>5.1089711948171175</c:v>
                </c:pt>
                <c:pt idx="13">
                  <c:v>5.1489469098937679</c:v>
                </c:pt>
                <c:pt idx="14">
                  <c:v>5.1029105702054265</c:v>
                </c:pt>
                <c:pt idx="15">
                  <c:v>5.1254509685248371</c:v>
                </c:pt>
                <c:pt idx="16">
                  <c:v>5.1164956847957335</c:v>
                </c:pt>
                <c:pt idx="17">
                  <c:v>5.1733208763733511</c:v>
                </c:pt>
                <c:pt idx="18">
                  <c:v>5.1254509685248371</c:v>
                </c:pt>
                <c:pt idx="19">
                  <c:v>5.0482521576675623</c:v>
                </c:pt>
                <c:pt idx="20">
                  <c:v>5.1119877883565437</c:v>
                </c:pt>
                <c:pt idx="21">
                  <c:v>5.0875963352323836</c:v>
                </c:pt>
                <c:pt idx="22">
                  <c:v>5.072043922224899</c:v>
                </c:pt>
                <c:pt idx="23">
                  <c:v>5.0689042022202315</c:v>
                </c:pt>
                <c:pt idx="24">
                  <c:v>5.0641760610242859</c:v>
                </c:pt>
                <c:pt idx="25">
                  <c:v>5.1164956847957335</c:v>
                </c:pt>
                <c:pt idx="26">
                  <c:v>5.0983408745153609</c:v>
                </c:pt>
                <c:pt idx="27">
                  <c:v>5.1254509685248371</c:v>
                </c:pt>
                <c:pt idx="28">
                  <c:v>5.2081190986298882</c:v>
                </c:pt>
                <c:pt idx="29">
                  <c:v>5.1845886012196933</c:v>
                </c:pt>
                <c:pt idx="30">
                  <c:v>5.3095045559386014</c:v>
                </c:pt>
                <c:pt idx="31">
                  <c:v>5.321789722733179</c:v>
                </c:pt>
                <c:pt idx="32">
                  <c:v>5.3057893813867381</c:v>
                </c:pt>
                <c:pt idx="33">
                  <c:v>5.2907891001272453</c:v>
                </c:pt>
                <c:pt idx="34">
                  <c:v>5.3045479162986728</c:v>
                </c:pt>
                <c:pt idx="35">
                  <c:v>5.3144367484279202</c:v>
                </c:pt>
                <c:pt idx="36">
                  <c:v>5.3193447337401123</c:v>
                </c:pt>
                <c:pt idx="37">
                  <c:v>5.2639846874675316</c:v>
                </c:pt>
                <c:pt idx="38">
                  <c:v>5.2244016835978684</c:v>
                </c:pt>
                <c:pt idx="39">
                  <c:v>5.2108513407667605</c:v>
                </c:pt>
                <c:pt idx="40">
                  <c:v>5.2217062641761967</c:v>
                </c:pt>
                <c:pt idx="41">
                  <c:v>5.1943447761650585</c:v>
                </c:pt>
                <c:pt idx="42">
                  <c:v>5.1633563811139194</c:v>
                </c:pt>
                <c:pt idx="43">
                  <c:v>5.1013896573647202</c:v>
                </c:pt>
                <c:pt idx="44">
                  <c:v>5.1633563811139194</c:v>
                </c:pt>
                <c:pt idx="45">
                  <c:v>5.181783550292085</c:v>
                </c:pt>
                <c:pt idx="46">
                  <c:v>5.2230548820474896</c:v>
                </c:pt>
                <c:pt idx="47">
                  <c:v>5.240423388129134</c:v>
                </c:pt>
                <c:pt idx="48">
                  <c:v>5.2522734280466299</c:v>
                </c:pt>
                <c:pt idx="49">
                  <c:v>5.2337788454104652</c:v>
                </c:pt>
                <c:pt idx="50">
                  <c:v>5.2793893566625174</c:v>
                </c:pt>
                <c:pt idx="51">
                  <c:v>5.2768383348709129</c:v>
                </c:pt>
                <c:pt idx="52">
                  <c:v>5.2377708666800027</c:v>
                </c:pt>
                <c:pt idx="53">
                  <c:v>5.195730777772936</c:v>
                </c:pt>
                <c:pt idx="54">
                  <c:v>5.2081190986298882</c:v>
                </c:pt>
                <c:pt idx="55">
                  <c:v>5.2351112906442445</c:v>
                </c:pt>
                <c:pt idx="56">
                  <c:v>5.2870036066477635</c:v>
                </c:pt>
                <c:pt idx="57">
                  <c:v>5.3242287483325379</c:v>
                </c:pt>
                <c:pt idx="58">
                  <c:v>5.3482972988530575</c:v>
                </c:pt>
                <c:pt idx="59">
                  <c:v>5.3624651863717885</c:v>
                </c:pt>
                <c:pt idx="60">
                  <c:v>5.4249500174814029</c:v>
                </c:pt>
                <c:pt idx="61">
                  <c:v>5.5012582105447274</c:v>
                </c:pt>
                <c:pt idx="62">
                  <c:v>5.3729609095438029</c:v>
                </c:pt>
                <c:pt idx="63">
                  <c:v>5.5519901228970694</c:v>
                </c:pt>
                <c:pt idx="64">
                  <c:v>5.36480710781687</c:v>
                </c:pt>
                <c:pt idx="65">
                  <c:v>5.3435297093695846</c:v>
                </c:pt>
                <c:pt idx="66">
                  <c:v>5.4082922197566088</c:v>
                </c:pt>
                <c:pt idx="67">
                  <c:v>5.516448376038702</c:v>
                </c:pt>
                <c:pt idx="68">
                  <c:v>5.5529595849216173</c:v>
                </c:pt>
                <c:pt idx="69">
                  <c:v>5.6463298999081157</c:v>
                </c:pt>
                <c:pt idx="70">
                  <c:v>5.6330022925951537</c:v>
                </c:pt>
                <c:pt idx="71">
                  <c:v>5.6294180593673389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28-4DB0-AC7F-B34B34D65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1017984"/>
        <c:axId val="1551021312"/>
      </c:lineChart>
      <c:catAx>
        <c:axId val="155101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6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1021312"/>
        <c:crosses val="autoZero"/>
        <c:auto val="1"/>
        <c:lblAlgn val="ctr"/>
        <c:lblOffset val="100"/>
        <c:tickMarkSkip val="1"/>
        <c:noMultiLvlLbl val="0"/>
      </c:catAx>
      <c:valAx>
        <c:axId val="1551021312"/>
        <c:scaling>
          <c:orientation val="minMax"/>
          <c:max val="5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101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Prevision traditionnelle</a:t>
            </a:r>
          </a:p>
        </c:rich>
      </c:tx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6469816272965882E-2"/>
          <c:y val="0.13004629629629633"/>
          <c:w val="0.88563188976377949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prevision_trad_2019!$F$3</c:f>
              <c:strCache>
                <c:ptCount val="1"/>
                <c:pt idx="0">
                  <c:v>BLE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prevision_trad_2019!$F$4:$F$63</c:f>
              <c:numCache>
                <c:formatCode>General</c:formatCode>
                <c:ptCount val="60"/>
                <c:pt idx="0">
                  <c:v>163.75</c:v>
                </c:pt>
                <c:pt idx="1">
                  <c:v>147.25</c:v>
                </c:pt>
                <c:pt idx="2">
                  <c:v>152.75</c:v>
                </c:pt>
                <c:pt idx="3">
                  <c:v>151.5</c:v>
                </c:pt>
                <c:pt idx="4">
                  <c:v>164.75</c:v>
                </c:pt>
                <c:pt idx="5">
                  <c:v>155.75</c:v>
                </c:pt>
                <c:pt idx="6">
                  <c:v>166</c:v>
                </c:pt>
                <c:pt idx="7">
                  <c:v>154.75</c:v>
                </c:pt>
                <c:pt idx="8">
                  <c:v>160.5</c:v>
                </c:pt>
                <c:pt idx="9">
                  <c:v>165.75</c:v>
                </c:pt>
                <c:pt idx="10">
                  <c:v>162</c:v>
                </c:pt>
                <c:pt idx="11">
                  <c:v>168</c:v>
                </c:pt>
                <c:pt idx="12">
                  <c:v>165.5</c:v>
                </c:pt>
                <c:pt idx="13">
                  <c:v>172.25</c:v>
                </c:pt>
                <c:pt idx="14">
                  <c:v>164.5</c:v>
                </c:pt>
                <c:pt idx="15">
                  <c:v>168.25</c:v>
                </c:pt>
                <c:pt idx="16">
                  <c:v>166.75</c:v>
                </c:pt>
                <c:pt idx="17">
                  <c:v>176.5</c:v>
                </c:pt>
                <c:pt idx="18">
                  <c:v>168.25</c:v>
                </c:pt>
                <c:pt idx="19">
                  <c:v>155.75</c:v>
                </c:pt>
                <c:pt idx="20">
                  <c:v>166</c:v>
                </c:pt>
                <c:pt idx="21">
                  <c:v>162</c:v>
                </c:pt>
                <c:pt idx="22">
                  <c:v>159.5</c:v>
                </c:pt>
                <c:pt idx="23">
                  <c:v>159</c:v>
                </c:pt>
                <c:pt idx="24">
                  <c:v>158.25</c:v>
                </c:pt>
                <c:pt idx="25">
                  <c:v>166.75</c:v>
                </c:pt>
                <c:pt idx="26">
                  <c:v>163.75</c:v>
                </c:pt>
                <c:pt idx="27">
                  <c:v>168.25</c:v>
                </c:pt>
                <c:pt idx="28">
                  <c:v>182.75</c:v>
                </c:pt>
                <c:pt idx="29">
                  <c:v>178.5</c:v>
                </c:pt>
                <c:pt idx="30">
                  <c:v>202.25</c:v>
                </c:pt>
                <c:pt idx="31">
                  <c:v>204.75</c:v>
                </c:pt>
                <c:pt idx="32">
                  <c:v>201.5</c:v>
                </c:pt>
                <c:pt idx="33">
                  <c:v>198.5</c:v>
                </c:pt>
                <c:pt idx="34">
                  <c:v>201.25</c:v>
                </c:pt>
                <c:pt idx="35">
                  <c:v>203.25</c:v>
                </c:pt>
                <c:pt idx="36">
                  <c:v>204.25</c:v>
                </c:pt>
                <c:pt idx="37">
                  <c:v>193.25</c:v>
                </c:pt>
                <c:pt idx="38">
                  <c:v>185.75</c:v>
                </c:pt>
                <c:pt idx="39">
                  <c:v>183.25</c:v>
                </c:pt>
                <c:pt idx="40">
                  <c:v>185.25</c:v>
                </c:pt>
                <c:pt idx="41">
                  <c:v>180.25</c:v>
                </c:pt>
                <c:pt idx="42">
                  <c:v>174.75</c:v>
                </c:pt>
                <c:pt idx="43">
                  <c:v>164.25</c:v>
                </c:pt>
                <c:pt idx="44">
                  <c:v>174.75</c:v>
                </c:pt>
                <c:pt idx="45">
                  <c:v>178</c:v>
                </c:pt>
                <c:pt idx="46">
                  <c:v>185.5</c:v>
                </c:pt>
                <c:pt idx="47">
                  <c:v>188.75</c:v>
                </c:pt>
                <c:pt idx="48">
                  <c:v>191</c:v>
                </c:pt>
                <c:pt idx="49">
                  <c:v>187.5</c:v>
                </c:pt>
                <c:pt idx="50">
                  <c:v>196.25</c:v>
                </c:pt>
                <c:pt idx="51">
                  <c:v>195.75</c:v>
                </c:pt>
                <c:pt idx="52">
                  <c:v>188.25</c:v>
                </c:pt>
                <c:pt idx="53">
                  <c:v>180.5</c:v>
                </c:pt>
                <c:pt idx="54">
                  <c:v>182.75</c:v>
                </c:pt>
                <c:pt idx="55">
                  <c:v>187.75</c:v>
                </c:pt>
                <c:pt idx="56">
                  <c:v>197.75</c:v>
                </c:pt>
                <c:pt idx="57">
                  <c:v>205.25</c:v>
                </c:pt>
                <c:pt idx="58">
                  <c:v>210.25</c:v>
                </c:pt>
                <c:pt idx="59">
                  <c:v>213.25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80-4E80-91DD-B3785630A7E3}"/>
            </c:ext>
          </c:extLst>
        </c:ser>
        <c:ser>
          <c:idx val="1"/>
          <c:order val="1"/>
          <c:tx>
            <c:strRef>
              <c:f>prevision_trad_2019!$G$3</c:f>
              <c:strCache>
                <c:ptCount val="1"/>
                <c:pt idx="0">
                  <c:v>HW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prevision_trad_2019!$G$4:$G$63</c:f>
              <c:numCache>
                <c:formatCode>General</c:formatCode>
                <c:ptCount val="60"/>
                <c:pt idx="0">
                  <c:v>163.7499999999998</c:v>
                </c:pt>
                <c:pt idx="1">
                  <c:v>163.51706216140894</c:v>
                </c:pt>
                <c:pt idx="2">
                  <c:v>150.46928950257319</c:v>
                </c:pt>
                <c:pt idx="3">
                  <c:v>152.0287693499684</c:v>
                </c:pt>
                <c:pt idx="4">
                  <c:v>151.40048347750795</c:v>
                </c:pt>
                <c:pt idx="5">
                  <c:v>161.48579609498654</c:v>
                </c:pt>
                <c:pt idx="6">
                  <c:v>156.77069672917145</c:v>
                </c:pt>
                <c:pt idx="7">
                  <c:v>163.69101742724143</c:v>
                </c:pt>
                <c:pt idx="8">
                  <c:v>156.45111361075297</c:v>
                </c:pt>
                <c:pt idx="9">
                  <c:v>159.37339442972112</c:v>
                </c:pt>
                <c:pt idx="10">
                  <c:v>164.09197709584205</c:v>
                </c:pt>
                <c:pt idx="11">
                  <c:v>162.22679323003538</c:v>
                </c:pt>
                <c:pt idx="12">
                  <c:v>166.47548121115031</c:v>
                </c:pt>
                <c:pt idx="13">
                  <c:v>165.47836298399002</c:v>
                </c:pt>
                <c:pt idx="14">
                  <c:v>170.49411103345381</c:v>
                </c:pt>
                <c:pt idx="15">
                  <c:v>165.56438651434158</c:v>
                </c:pt>
                <c:pt idx="16">
                  <c:v>167.4170121953444</c:v>
                </c:pt>
                <c:pt idx="17">
                  <c:v>166.65908717390266</c:v>
                </c:pt>
                <c:pt idx="18">
                  <c:v>174.03857500496986</c:v>
                </c:pt>
                <c:pt idx="19">
                  <c:v>169.26549836640649</c:v>
                </c:pt>
                <c:pt idx="20">
                  <c:v>158.40175359869531</c:v>
                </c:pt>
                <c:pt idx="21">
                  <c:v>164.06414494897558</c:v>
                </c:pt>
                <c:pt idx="22">
                  <c:v>162.2207399067054</c:v>
                </c:pt>
                <c:pt idx="23">
                  <c:v>159.86682855109575</c:v>
                </c:pt>
                <c:pt idx="24">
                  <c:v>158.96382926809414</c:v>
                </c:pt>
                <c:pt idx="25">
                  <c:v>158.18141569219375</c:v>
                </c:pt>
                <c:pt idx="26">
                  <c:v>164.5916440543586</c:v>
                </c:pt>
                <c:pt idx="27">
                  <c:v>163.70157416491168</c:v>
                </c:pt>
                <c:pt idx="28">
                  <c:v>167.00081485541781</c:v>
                </c:pt>
                <c:pt idx="29">
                  <c:v>178.9078515781668</c:v>
                </c:pt>
                <c:pt idx="30">
                  <c:v>178.33559180773247</c:v>
                </c:pt>
                <c:pt idx="31">
                  <c:v>196.44830217419926</c:v>
                </c:pt>
                <c:pt idx="32">
                  <c:v>202.60557817861425</c:v>
                </c:pt>
                <c:pt idx="33">
                  <c:v>201.45570310645434</c:v>
                </c:pt>
                <c:pt idx="34">
                  <c:v>198.86316265038096</c:v>
                </c:pt>
                <c:pt idx="35">
                  <c:v>200.4369656174417</c:v>
                </c:pt>
                <c:pt idx="36">
                  <c:v>202.33957839277713</c:v>
                </c:pt>
                <c:pt idx="37">
                  <c:v>203.5382539134211</c:v>
                </c:pt>
                <c:pt idx="38">
                  <c:v>195.18959294238186</c:v>
                </c:pt>
                <c:pt idx="39">
                  <c:v>187.51943373277487</c:v>
                </c:pt>
                <c:pt idx="40">
                  <c:v>183.9187710285799</c:v>
                </c:pt>
                <c:pt idx="41">
                  <c:v>184.6932276981866</c:v>
                </c:pt>
                <c:pt idx="42">
                  <c:v>180.96037287293751</c:v>
                </c:pt>
                <c:pt idx="43">
                  <c:v>175.847109411291</c:v>
                </c:pt>
                <c:pt idx="44">
                  <c:v>166.49650479175554</c:v>
                </c:pt>
                <c:pt idx="45">
                  <c:v>172.65402916444404</c:v>
                </c:pt>
                <c:pt idx="46">
                  <c:v>176.55845168570738</c:v>
                </c:pt>
                <c:pt idx="47">
                  <c:v>183.23394062947506</c:v>
                </c:pt>
                <c:pt idx="48">
                  <c:v>187.25574749424905</c:v>
                </c:pt>
                <c:pt idx="49">
                  <c:v>186.98937223265929</c:v>
                </c:pt>
                <c:pt idx="50">
                  <c:v>186.72337589551526</c:v>
                </c:pt>
                <c:pt idx="51">
                  <c:v>186.4577579437871</c:v>
                </c:pt>
                <c:pt idx="52">
                  <c:v>186.19251783921371</c:v>
                </c:pt>
                <c:pt idx="53">
                  <c:v>185.92765504429917</c:v>
                </c:pt>
                <c:pt idx="54">
                  <c:v>185.6631690223127</c:v>
                </c:pt>
                <c:pt idx="55">
                  <c:v>185.39905923728702</c:v>
                </c:pt>
                <c:pt idx="56">
                  <c:v>185.13532515401673</c:v>
                </c:pt>
                <c:pt idx="57">
                  <c:v>184.87196623805829</c:v>
                </c:pt>
                <c:pt idx="58">
                  <c:v>184.60898195572653</c:v>
                </c:pt>
                <c:pt idx="59">
                  <c:v>184.34637177410073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80-4E80-91DD-B3785630A7E3}"/>
            </c:ext>
          </c:extLst>
        </c:ser>
        <c:ser>
          <c:idx val="2"/>
          <c:order val="2"/>
          <c:tx>
            <c:strRef>
              <c:f>prevision_trad_2019!$H$3</c:f>
              <c:strCache>
                <c:ptCount val="1"/>
                <c:pt idx="0">
                  <c:v>LED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prevision_trad_2019!$H$4:$H$63</c:f>
              <c:numCache>
                <c:formatCode>General</c:formatCode>
                <c:ptCount val="60"/>
                <c:pt idx="0">
                  <c:v>157.72239803879279</c:v>
                </c:pt>
                <c:pt idx="1">
                  <c:v>163.2680478433804</c:v>
                </c:pt>
                <c:pt idx="2">
                  <c:v>150.85563932604052</c:v>
                </c:pt>
                <c:pt idx="3">
                  <c:v>151.02001914807781</c:v>
                </c:pt>
                <c:pt idx="4">
                  <c:v>150.32828280994647</c:v>
                </c:pt>
                <c:pt idx="5">
                  <c:v>161.50122441371451</c:v>
                </c:pt>
                <c:pt idx="6">
                  <c:v>158.14760674425833</c:v>
                </c:pt>
                <c:pt idx="7">
                  <c:v>165.4093405456843</c:v>
                </c:pt>
                <c:pt idx="8">
                  <c:v>158.17349457793827</c:v>
                </c:pt>
                <c:pt idx="9">
                  <c:v>160.17693023992135</c:v>
                </c:pt>
                <c:pt idx="10">
                  <c:v>165.39198473313013</c:v>
                </c:pt>
                <c:pt idx="11">
                  <c:v>163.95758434696245</c:v>
                </c:pt>
                <c:pt idx="12">
                  <c:v>168.28998867622536</c:v>
                </c:pt>
                <c:pt idx="13">
                  <c:v>167.51480903893639</c:v>
                </c:pt>
                <c:pt idx="14">
                  <c:v>172.70141871557519</c:v>
                </c:pt>
                <c:pt idx="15">
                  <c:v>167.6122980490197</c:v>
                </c:pt>
                <c:pt idx="16">
                  <c:v>168.63368189805647</c:v>
                </c:pt>
                <c:pt idx="17">
                  <c:v>167.60891599747981</c:v>
                </c:pt>
                <c:pt idx="18">
                  <c:v>175.44768949281251</c:v>
                </c:pt>
                <c:pt idx="19">
                  <c:v>171.12832264618123</c:v>
                </c:pt>
                <c:pt idx="20">
                  <c:v>158.39115509554469</c:v>
                </c:pt>
                <c:pt idx="21">
                  <c:v>162.59130918379063</c:v>
                </c:pt>
                <c:pt idx="22">
                  <c:v>161.21262172895115</c:v>
                </c:pt>
                <c:pt idx="23">
                  <c:v>158.77966709578189</c:v>
                </c:pt>
                <c:pt idx="24">
                  <c:v>157.69831148572968</c:v>
                </c:pt>
                <c:pt idx="25">
                  <c:v>156.94673734618723</c:v>
                </c:pt>
                <c:pt idx="26">
                  <c:v>164.12766139837535</c:v>
                </c:pt>
                <c:pt idx="27">
                  <c:v>164.45629752070525</c:v>
                </c:pt>
                <c:pt idx="28">
                  <c:v>168.29483755506888</c:v>
                </c:pt>
                <c:pt idx="29">
                  <c:v>181.99555879162921</c:v>
                </c:pt>
                <c:pt idx="30">
                  <c:v>183.13145733710121</c:v>
                </c:pt>
                <c:pt idx="31">
                  <c:v>203.25815771052598</c:v>
                </c:pt>
                <c:pt idx="32">
                  <c:v>212.3419446947305</c:v>
                </c:pt>
                <c:pt idx="33">
                  <c:v>211.05872672351381</c:v>
                </c:pt>
                <c:pt idx="34">
                  <c:v>206.19505011790804</c:v>
                </c:pt>
                <c:pt idx="35">
                  <c:v>205.61493896267061</c:v>
                </c:pt>
                <c:pt idx="36">
                  <c:v>206.35905316669874</c:v>
                </c:pt>
                <c:pt idx="37">
                  <c:v>206.8967465457053</c:v>
                </c:pt>
                <c:pt idx="38">
                  <c:v>197.02366596419381</c:v>
                </c:pt>
                <c:pt idx="39">
                  <c:v>186.7741181619011</c:v>
                </c:pt>
                <c:pt idx="40">
                  <c:v>181.23859980056343</c:v>
                </c:pt>
                <c:pt idx="41">
                  <c:v>181.50529942375152</c:v>
                </c:pt>
                <c:pt idx="42">
                  <c:v>178.05369919060425</c:v>
                </c:pt>
                <c:pt idx="43">
                  <c:v>172.69428484294841</c:v>
                </c:pt>
                <c:pt idx="44">
                  <c:v>162.4949861649211</c:v>
                </c:pt>
                <c:pt idx="45">
                  <c:v>168.29898736706008</c:v>
                </c:pt>
                <c:pt idx="46">
                  <c:v>174.14507955832144</c:v>
                </c:pt>
                <c:pt idx="47">
                  <c:v>183.16737813648948</c:v>
                </c:pt>
                <c:pt idx="48">
                  <c:v>189.44759498667304</c:v>
                </c:pt>
                <c:pt idx="49">
                  <c:v>192.0247665622189</c:v>
                </c:pt>
                <c:pt idx="50">
                  <c:v>194.63699697992453</c:v>
                </c:pt>
                <c:pt idx="51">
                  <c:v>197.28476316667158</c:v>
                </c:pt>
                <c:pt idx="52">
                  <c:v>199.9685485372782</c:v>
                </c:pt>
                <c:pt idx="53">
                  <c:v>202.68884308274193</c:v>
                </c:pt>
                <c:pt idx="54">
                  <c:v>205.4461434597155</c:v>
                </c:pt>
                <c:pt idx="55">
                  <c:v>208.24095308116873</c:v>
                </c:pt>
                <c:pt idx="56">
                  <c:v>211.07378220831339</c:v>
                </c:pt>
                <c:pt idx="57">
                  <c:v>213.94514804375149</c:v>
                </c:pt>
                <c:pt idx="58">
                  <c:v>216.85557482590772</c:v>
                </c:pt>
                <c:pt idx="59">
                  <c:v>219.80559392475004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80-4E80-91DD-B3785630A7E3}"/>
            </c:ext>
          </c:extLst>
        </c:ser>
        <c:ser>
          <c:idx val="3"/>
          <c:order val="3"/>
          <c:tx>
            <c:strRef>
              <c:f>prevision_trad_2019!$I$3</c:f>
              <c:strCache>
                <c:ptCount val="1"/>
                <c:pt idx="0">
                  <c:v>EXTRA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prevision_trad_2019!$I$4:$I$63</c:f>
              <c:numCache>
                <c:formatCode>General</c:formatCode>
                <c:ptCount val="60"/>
                <c:pt idx="0">
                  <c:v>155.72209041784396</c:v>
                </c:pt>
                <c:pt idx="1">
                  <c:v>156.41131921574643</c:v>
                </c:pt>
                <c:pt idx="2">
                  <c:v>157.10359855281493</c:v>
                </c:pt>
                <c:pt idx="3">
                  <c:v>157.79894193079144</c:v>
                </c:pt>
                <c:pt idx="4">
                  <c:v>158.49736291117483</c:v>
                </c:pt>
                <c:pt idx="5">
                  <c:v>159.19887511549251</c:v>
                </c:pt>
                <c:pt idx="6">
                  <c:v>159.90349222555594</c:v>
                </c:pt>
                <c:pt idx="7">
                  <c:v>160.61122798373452</c:v>
                </c:pt>
                <c:pt idx="8">
                  <c:v>161.32209619322114</c:v>
                </c:pt>
                <c:pt idx="9">
                  <c:v>162.03611071830241</c:v>
                </c:pt>
                <c:pt idx="10">
                  <c:v>162.75328548462798</c:v>
                </c:pt>
                <c:pt idx="11">
                  <c:v>163.4736344794832</c:v>
                </c:pt>
                <c:pt idx="12">
                  <c:v>164.19717175206085</c:v>
                </c:pt>
                <c:pt idx="13">
                  <c:v>164.92391141373631</c:v>
                </c:pt>
                <c:pt idx="14">
                  <c:v>165.6538676383399</c:v>
                </c:pt>
                <c:pt idx="15">
                  <c:v>166.38705466244105</c:v>
                </c:pt>
                <c:pt idx="16">
                  <c:v>167.12348678561503</c:v>
                </c:pt>
                <c:pt idx="17">
                  <c:v>167.86317837072954</c:v>
                </c:pt>
                <c:pt idx="18">
                  <c:v>168.60614384422195</c:v>
                </c:pt>
                <c:pt idx="19">
                  <c:v>169.35239769638196</c:v>
                </c:pt>
                <c:pt idx="20">
                  <c:v>170.1019544816329</c:v>
                </c:pt>
                <c:pt idx="21">
                  <c:v>170.85482881881686</c:v>
                </c:pt>
                <c:pt idx="22">
                  <c:v>171.61103539147862</c:v>
                </c:pt>
                <c:pt idx="23">
                  <c:v>172.37058894815317</c:v>
                </c:pt>
                <c:pt idx="24">
                  <c:v>173.13350430265214</c:v>
                </c:pt>
                <c:pt idx="25">
                  <c:v>173.89979633435237</c:v>
                </c:pt>
                <c:pt idx="26">
                  <c:v>174.66947998849147</c:v>
                </c:pt>
                <c:pt idx="27">
                  <c:v>175.44257027645054</c:v>
                </c:pt>
                <c:pt idx="28">
                  <c:v>176.21908227605235</c:v>
                </c:pt>
                <c:pt idx="29">
                  <c:v>176.99903113185502</c:v>
                </c:pt>
                <c:pt idx="30">
                  <c:v>177.78243205544621</c:v>
                </c:pt>
                <c:pt idx="31">
                  <c:v>178.56930032574081</c:v>
                </c:pt>
                <c:pt idx="32">
                  <c:v>179.35965128927802</c:v>
                </c:pt>
                <c:pt idx="33">
                  <c:v>180.15350036052163</c:v>
                </c:pt>
                <c:pt idx="34">
                  <c:v>180.95086302215947</c:v>
                </c:pt>
                <c:pt idx="35">
                  <c:v>181.75175482540493</c:v>
                </c:pt>
                <c:pt idx="36">
                  <c:v>182.55619139030605</c:v>
                </c:pt>
                <c:pt idx="37">
                  <c:v>183.3641884060408</c:v>
                </c:pt>
                <c:pt idx="38">
                  <c:v>184.17576163122882</c:v>
                </c:pt>
                <c:pt idx="39">
                  <c:v>184.99092689423841</c:v>
                </c:pt>
                <c:pt idx="40">
                  <c:v>185.8097000934938</c:v>
                </c:pt>
                <c:pt idx="41">
                  <c:v>186.63209719778661</c:v>
                </c:pt>
                <c:pt idx="42">
                  <c:v>187.45813424658596</c:v>
                </c:pt>
                <c:pt idx="43">
                  <c:v>188.28782735035264</c:v>
                </c:pt>
                <c:pt idx="44">
                  <c:v>189.1211926908519</c:v>
                </c:pt>
                <c:pt idx="45">
                  <c:v>189.95824652147053</c:v>
                </c:pt>
                <c:pt idx="46">
                  <c:v>190.79900516753054</c:v>
                </c:pt>
                <c:pt idx="47">
                  <c:v>191.6434850266163</c:v>
                </c:pt>
                <c:pt idx="48">
                  <c:v>192.49170256888206</c:v>
                </c:pt>
                <c:pt idx="49">
                  <c:v>193.34367433738169</c:v>
                </c:pt>
                <c:pt idx="50">
                  <c:v>194.19941694838832</c:v>
                </c:pt>
                <c:pt idx="51">
                  <c:v>195.0589470917196</c:v>
                </c:pt>
                <c:pt idx="52">
                  <c:v>195.92228153106203</c:v>
                </c:pt>
                <c:pt idx="53">
                  <c:v>196.78943710429914</c:v>
                </c:pt>
                <c:pt idx="54">
                  <c:v>197.66043072383849</c:v>
                </c:pt>
                <c:pt idx="55">
                  <c:v>198.53527937694304</c:v>
                </c:pt>
                <c:pt idx="56">
                  <c:v>199.41400012605899</c:v>
                </c:pt>
                <c:pt idx="57">
                  <c:v>200.29661010915783</c:v>
                </c:pt>
                <c:pt idx="58">
                  <c:v>201.18312654005737</c:v>
                </c:pt>
                <c:pt idx="59">
                  <c:v>202.07356670876692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80-4E80-91DD-B3785630A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2728975"/>
        <c:axId val="1746309007"/>
      </c:lineChart>
      <c:dateAx>
        <c:axId val="1812728975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46309007"/>
        <c:crosses val="autoZero"/>
        <c:auto val="0"/>
        <c:lblOffset val="100"/>
        <c:baseTimeUnit val="days"/>
      </c:dateAx>
      <c:valAx>
        <c:axId val="1746309007"/>
        <c:scaling>
          <c:orientation val="minMax"/>
          <c:min val="120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12728975"/>
        <c:crosses val="autoZero"/>
        <c:crossBetween val="between"/>
      </c:valAx>
      <c:spPr>
        <a:prstGeom prst="rect">
          <a:avLst/>
        </a:prstGeom>
        <a:noFill/>
        <a:ln>
          <a:noFill/>
        </a:ln>
        <a:effectLst/>
      </c:spPr>
    </c:plotArea>
    <c:legend>
      <c:legendPos val="b"/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Prevision traditionnelle</a:t>
            </a:r>
          </a:p>
        </c:rich>
      </c:tx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6469816272965882E-2"/>
          <c:y val="0.13004629629629633"/>
          <c:w val="0.88563188976377949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prevision_trad_2021!$F$3</c:f>
              <c:strCache>
                <c:ptCount val="1"/>
                <c:pt idx="0">
                  <c:v>BLE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prevision_trad_2021!$F$4:$F$87</c:f>
              <c:numCache>
                <c:formatCode>General</c:formatCode>
                <c:ptCount val="84"/>
                <c:pt idx="0">
                  <c:v>163.75</c:v>
                </c:pt>
                <c:pt idx="1">
                  <c:v>147.25</c:v>
                </c:pt>
                <c:pt idx="2">
                  <c:v>152.75</c:v>
                </c:pt>
                <c:pt idx="3">
                  <c:v>151.5</c:v>
                </c:pt>
                <c:pt idx="4">
                  <c:v>164.75</c:v>
                </c:pt>
                <c:pt idx="5">
                  <c:v>155.75</c:v>
                </c:pt>
                <c:pt idx="6">
                  <c:v>166</c:v>
                </c:pt>
                <c:pt idx="7">
                  <c:v>154.75</c:v>
                </c:pt>
                <c:pt idx="8">
                  <c:v>160.5</c:v>
                </c:pt>
                <c:pt idx="9">
                  <c:v>165.75</c:v>
                </c:pt>
                <c:pt idx="10">
                  <c:v>162</c:v>
                </c:pt>
                <c:pt idx="11">
                  <c:v>168</c:v>
                </c:pt>
                <c:pt idx="12">
                  <c:v>165.5</c:v>
                </c:pt>
                <c:pt idx="13">
                  <c:v>172.25</c:v>
                </c:pt>
                <c:pt idx="14">
                  <c:v>164.5</c:v>
                </c:pt>
                <c:pt idx="15">
                  <c:v>168.25</c:v>
                </c:pt>
                <c:pt idx="16">
                  <c:v>166.75</c:v>
                </c:pt>
                <c:pt idx="17">
                  <c:v>176.5</c:v>
                </c:pt>
                <c:pt idx="18">
                  <c:v>168.25</c:v>
                </c:pt>
                <c:pt idx="19">
                  <c:v>155.75</c:v>
                </c:pt>
                <c:pt idx="20">
                  <c:v>166</c:v>
                </c:pt>
                <c:pt idx="21">
                  <c:v>162</c:v>
                </c:pt>
                <c:pt idx="22">
                  <c:v>159.5</c:v>
                </c:pt>
                <c:pt idx="23">
                  <c:v>159</c:v>
                </c:pt>
                <c:pt idx="24">
                  <c:v>158.25</c:v>
                </c:pt>
                <c:pt idx="25">
                  <c:v>166.75</c:v>
                </c:pt>
                <c:pt idx="26">
                  <c:v>163.75</c:v>
                </c:pt>
                <c:pt idx="27">
                  <c:v>168.25</c:v>
                </c:pt>
                <c:pt idx="28">
                  <c:v>182.75</c:v>
                </c:pt>
                <c:pt idx="29">
                  <c:v>178.5</c:v>
                </c:pt>
                <c:pt idx="30">
                  <c:v>202.25</c:v>
                </c:pt>
                <c:pt idx="31">
                  <c:v>204.75</c:v>
                </c:pt>
                <c:pt idx="32">
                  <c:v>201.5</c:v>
                </c:pt>
                <c:pt idx="33">
                  <c:v>198.5</c:v>
                </c:pt>
                <c:pt idx="34">
                  <c:v>201.25</c:v>
                </c:pt>
                <c:pt idx="35">
                  <c:v>203.25</c:v>
                </c:pt>
                <c:pt idx="36">
                  <c:v>204.25</c:v>
                </c:pt>
                <c:pt idx="37">
                  <c:v>193.25</c:v>
                </c:pt>
                <c:pt idx="38">
                  <c:v>185.75</c:v>
                </c:pt>
                <c:pt idx="39">
                  <c:v>183.25</c:v>
                </c:pt>
                <c:pt idx="40">
                  <c:v>185.25</c:v>
                </c:pt>
                <c:pt idx="41">
                  <c:v>180.25</c:v>
                </c:pt>
                <c:pt idx="42">
                  <c:v>174.75</c:v>
                </c:pt>
                <c:pt idx="43">
                  <c:v>164.25</c:v>
                </c:pt>
                <c:pt idx="44">
                  <c:v>174.75</c:v>
                </c:pt>
                <c:pt idx="45">
                  <c:v>178</c:v>
                </c:pt>
                <c:pt idx="46">
                  <c:v>185.5</c:v>
                </c:pt>
                <c:pt idx="47">
                  <c:v>188.75</c:v>
                </c:pt>
                <c:pt idx="48">
                  <c:v>191</c:v>
                </c:pt>
                <c:pt idx="49">
                  <c:v>187.5</c:v>
                </c:pt>
                <c:pt idx="50">
                  <c:v>196.25</c:v>
                </c:pt>
                <c:pt idx="51">
                  <c:v>195.75</c:v>
                </c:pt>
                <c:pt idx="52">
                  <c:v>188.25</c:v>
                </c:pt>
                <c:pt idx="53">
                  <c:v>180.5</c:v>
                </c:pt>
                <c:pt idx="54">
                  <c:v>182.75</c:v>
                </c:pt>
                <c:pt idx="55">
                  <c:v>187.75</c:v>
                </c:pt>
                <c:pt idx="56">
                  <c:v>197.75</c:v>
                </c:pt>
                <c:pt idx="57">
                  <c:v>205.25</c:v>
                </c:pt>
                <c:pt idx="58">
                  <c:v>210.25</c:v>
                </c:pt>
                <c:pt idx="59">
                  <c:v>213.25</c:v>
                </c:pt>
                <c:pt idx="60">
                  <c:v>227</c:v>
                </c:pt>
                <c:pt idx="61">
                  <c:v>245</c:v>
                </c:pt>
                <c:pt idx="62">
                  <c:v>215.5</c:v>
                </c:pt>
                <c:pt idx="63">
                  <c:v>257.75</c:v>
                </c:pt>
                <c:pt idx="64">
                  <c:v>213.75</c:v>
                </c:pt>
                <c:pt idx="65">
                  <c:v>209.25</c:v>
                </c:pt>
                <c:pt idx="66">
                  <c:v>223.25</c:v>
                </c:pt>
                <c:pt idx="67">
                  <c:v>248.75</c:v>
                </c:pt>
                <c:pt idx="68">
                  <c:v>258</c:v>
                </c:pt>
                <c:pt idx="69">
                  <c:v>283.25</c:v>
                </c:pt>
                <c:pt idx="70">
                  <c:v>279.5</c:v>
                </c:pt>
                <c:pt idx="71">
                  <c:v>278.5</c:v>
                </c:pt>
                <c:pt idx="72">
                  <c:v>266</c:v>
                </c:pt>
                <c:pt idx="73">
                  <c:v>322.5</c:v>
                </c:pt>
                <c:pt idx="74">
                  <c:v>369.5</c:v>
                </c:pt>
                <c:pt idx="75">
                  <c:v>400.75</c:v>
                </c:pt>
                <c:pt idx="76">
                  <c:v>392.25</c:v>
                </c:pt>
                <c:pt idx="77">
                  <c:v>350.25</c:v>
                </c:pt>
                <c:pt idx="78">
                  <c:v>343</c:v>
                </c:pt>
                <c:pt idx="79">
                  <c:v>332.25</c:v>
                </c:pt>
                <c:pt idx="80">
                  <c:v>356.75</c:v>
                </c:pt>
                <c:pt idx="81">
                  <c:v>352.25</c:v>
                </c:pt>
                <c:pt idx="82">
                  <c:v>326.5</c:v>
                </c:pt>
                <c:pt idx="83">
                  <c:v>309.25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8-49F2-9738-75C954C69490}"/>
            </c:ext>
          </c:extLst>
        </c:ser>
        <c:ser>
          <c:idx val="1"/>
          <c:order val="1"/>
          <c:tx>
            <c:strRef>
              <c:f>prevision_trad_2021!$G$3</c:f>
              <c:strCache>
                <c:ptCount val="1"/>
                <c:pt idx="0">
                  <c:v>HW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prevision_trad_2021!$G$4:$G$87</c:f>
              <c:numCache>
                <c:formatCode>General</c:formatCode>
                <c:ptCount val="84"/>
                <c:pt idx="0">
                  <c:v>163.7499999999998</c:v>
                </c:pt>
                <c:pt idx="1">
                  <c:v>164.7583525791006</c:v>
                </c:pt>
                <c:pt idx="2">
                  <c:v>152.71965936959714</c:v>
                </c:pt>
                <c:pt idx="3">
                  <c:v>153.6823731332598</c:v>
                </c:pt>
                <c:pt idx="4">
                  <c:v>153.02267979161559</c:v>
                </c:pt>
                <c:pt idx="5">
                  <c:v>162.49237952722984</c:v>
                </c:pt>
                <c:pt idx="6">
                  <c:v>158.51245201131673</c:v>
                </c:pt>
                <c:pt idx="7">
                  <c:v>164.95379077033834</c:v>
                </c:pt>
                <c:pt idx="8">
                  <c:v>158.41055858354048</c:v>
                </c:pt>
                <c:pt idx="9">
                  <c:v>160.91801454607153</c:v>
                </c:pt>
                <c:pt idx="10">
                  <c:v>165.44382804013162</c:v>
                </c:pt>
                <c:pt idx="11">
                  <c:v>163.92593829039254</c:v>
                </c:pt>
                <c:pt idx="12">
                  <c:v>167.91784841621492</c:v>
                </c:pt>
                <c:pt idx="13">
                  <c:v>167.17247641291803</c:v>
                </c:pt>
                <c:pt idx="14">
                  <c:v>171.91626111025425</c:v>
                </c:pt>
                <c:pt idx="15">
                  <c:v>167.49531952835554</c:v>
                </c:pt>
                <c:pt idx="16">
                  <c:v>169.08071372642061</c:v>
                </c:pt>
                <c:pt idx="17">
                  <c:v>168.406772047136</c:v>
                </c:pt>
                <c:pt idx="18">
                  <c:v>175.35049735649142</c:v>
                </c:pt>
                <c:pt idx="19">
                  <c:v>171.18593972996294</c:v>
                </c:pt>
                <c:pt idx="20">
                  <c:v>160.75877544248885</c:v>
                </c:pt>
                <c:pt idx="21">
                  <c:v>165.58168852852393</c:v>
                </c:pt>
                <c:pt idx="22">
                  <c:v>163.96280688422974</c:v>
                </c:pt>
                <c:pt idx="23">
                  <c:v>161.68234037538207</c:v>
                </c:pt>
                <c:pt idx="24">
                  <c:v>160.70333030900295</c:v>
                </c:pt>
                <c:pt idx="25">
                  <c:v>159.88720602016508</c:v>
                </c:pt>
                <c:pt idx="26">
                  <c:v>165.88382340634021</c:v>
                </c:pt>
                <c:pt idx="27">
                  <c:v>165.33527999607475</c:v>
                </c:pt>
                <c:pt idx="28">
                  <c:v>168.48920719096637</c:v>
                </c:pt>
                <c:pt idx="29">
                  <c:v>179.88574605565412</c:v>
                </c:pt>
                <c:pt idx="30">
                  <c:v>179.97456428719013</c:v>
                </c:pt>
                <c:pt idx="31">
                  <c:v>197.18421445613114</c:v>
                </c:pt>
                <c:pt idx="32">
                  <c:v>203.92721511397812</c:v>
                </c:pt>
                <c:pt idx="33">
                  <c:v>203.39729872263209</c:v>
                </c:pt>
                <c:pt idx="34">
                  <c:v>201.04090225789091</c:v>
                </c:pt>
                <c:pt idx="35">
                  <c:v>202.43244899848506</c:v>
                </c:pt>
                <c:pt idx="36">
                  <c:v>204.2791700591992</c:v>
                </c:pt>
                <c:pt idx="37">
                  <c:v>205.51567043385455</c:v>
                </c:pt>
                <c:pt idx="38">
                  <c:v>197.69755713530728</c:v>
                </c:pt>
                <c:pt idx="39">
                  <c:v>190.06595024467785</c:v>
                </c:pt>
                <c:pt idx="40">
                  <c:v>186.20540697247301</c:v>
                </c:pt>
                <c:pt idx="41">
                  <c:v>186.64980099215836</c:v>
                </c:pt>
                <c:pt idx="42">
                  <c:v>183.07641584227434</c:v>
                </c:pt>
                <c:pt idx="43">
                  <c:v>178.04971118426323</c:v>
                </c:pt>
                <c:pt idx="44">
                  <c:v>168.90050159327555</c:v>
                </c:pt>
                <c:pt idx="45">
                  <c:v>174.21724482419779</c:v>
                </c:pt>
                <c:pt idx="46">
                  <c:v>178.06042757930769</c:v>
                </c:pt>
                <c:pt idx="47">
                  <c:v>184.59100055220122</c:v>
                </c:pt>
                <c:pt idx="48">
                  <c:v>188.77328228536041</c:v>
                </c:pt>
                <c:pt idx="49">
                  <c:v>191.56866411789113</c:v>
                </c:pt>
                <c:pt idx="50">
                  <c:v>189.75122919705461</c:v>
                </c:pt>
                <c:pt idx="51">
                  <c:v>195.67130388525047</c:v>
                </c:pt>
                <c:pt idx="52">
                  <c:v>196.93402334897152</c:v>
                </c:pt>
                <c:pt idx="53">
                  <c:v>191.72958298074187</c:v>
                </c:pt>
                <c:pt idx="54">
                  <c:v>184.59518155995715</c:v>
                </c:pt>
                <c:pt idx="55">
                  <c:v>184.37476860216836</c:v>
                </c:pt>
                <c:pt idx="56">
                  <c:v>187.98316327482044</c:v>
                </c:pt>
                <c:pt idx="57">
                  <c:v>196.26526896995898</c:v>
                </c:pt>
                <c:pt idx="58">
                  <c:v>204.03314386145226</c:v>
                </c:pt>
                <c:pt idx="59">
                  <c:v>209.83730891479661</c:v>
                </c:pt>
                <c:pt idx="60">
                  <c:v>213.63062688697272</c:v>
                </c:pt>
                <c:pt idx="61">
                  <c:v>224.68514216349709</c:v>
                </c:pt>
                <c:pt idx="62">
                  <c:v>240.81455442121194</c:v>
                </c:pt>
                <c:pt idx="63">
                  <c:v>223.42749595104561</c:v>
                </c:pt>
                <c:pt idx="64">
                  <c:v>249.52181253958091</c:v>
                </c:pt>
                <c:pt idx="65">
                  <c:v>224.24171055798442</c:v>
                </c:pt>
                <c:pt idx="66">
                  <c:v>214.50880563526673</c:v>
                </c:pt>
                <c:pt idx="67">
                  <c:v>222.2154327737322</c:v>
                </c:pt>
                <c:pt idx="68">
                  <c:v>242.77423453525202</c:v>
                </c:pt>
                <c:pt idx="69">
                  <c:v>255.36032114400629</c:v>
                </c:pt>
                <c:pt idx="70">
                  <c:v>277.12897314170374</c:v>
                </c:pt>
                <c:pt idx="71">
                  <c:v>280.57502131866181</c:v>
                </c:pt>
                <c:pt idx="72">
                  <c:v>280.77713278181483</c:v>
                </c:pt>
                <c:pt idx="73">
                  <c:v>282.50612420772677</c:v>
                </c:pt>
                <c:pt idx="74">
                  <c:v>284.24576255250292</c:v>
                </c:pt>
                <c:pt idx="75">
                  <c:v>285.99611337856885</c:v>
                </c:pt>
                <c:pt idx="76">
                  <c:v>287.75724265208697</c:v>
                </c:pt>
                <c:pt idx="77">
                  <c:v>289.52921674542216</c:v>
                </c:pt>
                <c:pt idx="78">
                  <c:v>291.3121024396529</c:v>
                </c:pt>
                <c:pt idx="79">
                  <c:v>293.10596692709584</c:v>
                </c:pt>
                <c:pt idx="80">
                  <c:v>294.91087781381839</c:v>
                </c:pt>
                <c:pt idx="81">
                  <c:v>296.7269031222088</c:v>
                </c:pt>
                <c:pt idx="82">
                  <c:v>298.55411129352092</c:v>
                </c:pt>
                <c:pt idx="83">
                  <c:v>300.39257119046118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8-49F2-9738-75C954C69490}"/>
            </c:ext>
          </c:extLst>
        </c:ser>
        <c:ser>
          <c:idx val="2"/>
          <c:order val="2"/>
          <c:tx>
            <c:strRef>
              <c:f>prevision_trad_2021!$H$3</c:f>
              <c:strCache>
                <c:ptCount val="1"/>
                <c:pt idx="0">
                  <c:v>LED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prevision_trad_2021!$H$4:$H$87</c:f>
              <c:numCache>
                <c:formatCode>General</c:formatCode>
                <c:ptCount val="84"/>
                <c:pt idx="0">
                  <c:v>151.23146466989076</c:v>
                </c:pt>
                <c:pt idx="1">
                  <c:v>161.49827727800806</c:v>
                </c:pt>
                <c:pt idx="2">
                  <c:v>153.43805774910498</c:v>
                </c:pt>
                <c:pt idx="3">
                  <c:v>153.65215771358604</c:v>
                </c:pt>
                <c:pt idx="4">
                  <c:v>152.67523891817251</c:v>
                </c:pt>
                <c:pt idx="5">
                  <c:v>161.92072224617056</c:v>
                </c:pt>
                <c:pt idx="6">
                  <c:v>159.31710471356408</c:v>
                </c:pt>
                <c:pt idx="7">
                  <c:v>165.46976130040883</c:v>
                </c:pt>
                <c:pt idx="8">
                  <c:v>159.48734804868988</c:v>
                </c:pt>
                <c:pt idx="9">
                  <c:v>160.84029187597537</c:v>
                </c:pt>
                <c:pt idx="10">
                  <c:v>165.23965725660551</c:v>
                </c:pt>
                <c:pt idx="11">
                  <c:v>164.25836692653891</c:v>
                </c:pt>
                <c:pt idx="12">
                  <c:v>168.04517490294251</c:v>
                </c:pt>
                <c:pt idx="13">
                  <c:v>167.675443962701</c:v>
                </c:pt>
                <c:pt idx="14">
                  <c:v>172.27566832166653</c:v>
                </c:pt>
                <c:pt idx="15">
                  <c:v>168.25812190588508</c:v>
                </c:pt>
                <c:pt idx="16">
                  <c:v>168.98955530766</c:v>
                </c:pt>
                <c:pt idx="17">
                  <c:v>168.05277913006765</c:v>
                </c:pt>
                <c:pt idx="18">
                  <c:v>174.73772252887272</c:v>
                </c:pt>
                <c:pt idx="19">
                  <c:v>171.47619819053028</c:v>
                </c:pt>
                <c:pt idx="20">
                  <c:v>160.28446206852428</c:v>
                </c:pt>
                <c:pt idx="21">
                  <c:v>163.00458595181155</c:v>
                </c:pt>
                <c:pt idx="22">
                  <c:v>161.5457014248492</c:v>
                </c:pt>
                <c:pt idx="23">
                  <c:v>159.18390886207564</c:v>
                </c:pt>
                <c:pt idx="24">
                  <c:v>157.93605517155527</c:v>
                </c:pt>
                <c:pt idx="25">
                  <c:v>157.03956659010672</c:v>
                </c:pt>
                <c:pt idx="26">
                  <c:v>163.07993380315341</c:v>
                </c:pt>
                <c:pt idx="27">
                  <c:v>163.80857893554301</c:v>
                </c:pt>
                <c:pt idx="28">
                  <c:v>167.43192994959404</c:v>
                </c:pt>
                <c:pt idx="29">
                  <c:v>179.71713420926574</c:v>
                </c:pt>
                <c:pt idx="30">
                  <c:v>182.02048584875473</c:v>
                </c:pt>
                <c:pt idx="31">
                  <c:v>200.2116936681268</c:v>
                </c:pt>
                <c:pt idx="32">
                  <c:v>210.07930784130679</c:v>
                </c:pt>
                <c:pt idx="33">
                  <c:v>210.81888641155183</c:v>
                </c:pt>
                <c:pt idx="34">
                  <c:v>207.46636173352479</c:v>
                </c:pt>
                <c:pt idx="35">
                  <c:v>207.01056251092672</c:v>
                </c:pt>
                <c:pt idx="36">
                  <c:v>207.54625589493551</c:v>
                </c:pt>
                <c:pt idx="37">
                  <c:v>207.91522680863494</c:v>
                </c:pt>
                <c:pt idx="38">
                  <c:v>199.17473671762301</c:v>
                </c:pt>
                <c:pt idx="39">
                  <c:v>189.35359823166854</c:v>
                </c:pt>
                <c:pt idx="40">
                  <c:v>183.26497214218921</c:v>
                </c:pt>
                <c:pt idx="41">
                  <c:v>182.38279518108388</c:v>
                </c:pt>
                <c:pt idx="42">
                  <c:v>178.75328801400062</c:v>
                </c:pt>
                <c:pt idx="43">
                  <c:v>173.50001286801944</c:v>
                </c:pt>
                <c:pt idx="44">
                  <c:v>163.9078306892298</c:v>
                </c:pt>
                <c:pt idx="45">
                  <c:v>167.88261640969506</c:v>
                </c:pt>
                <c:pt idx="46">
                  <c:v>172.7719256278813</c:v>
                </c:pt>
                <c:pt idx="47">
                  <c:v>180.93266981460417</c:v>
                </c:pt>
                <c:pt idx="48">
                  <c:v>187.29762198013043</c:v>
                </c:pt>
                <c:pt idx="49">
                  <c:v>191.7552413039711</c:v>
                </c:pt>
                <c:pt idx="50">
                  <c:v>190.79324093646756</c:v>
                </c:pt>
                <c:pt idx="51">
                  <c:v>196.51348954431123</c:v>
                </c:pt>
                <c:pt idx="52">
                  <c:v>198.40255721827651</c:v>
                </c:pt>
                <c:pt idx="53">
                  <c:v>193.08739470432718</c:v>
                </c:pt>
                <c:pt idx="54">
                  <c:v>184.49914269346138</c:v>
                </c:pt>
                <c:pt idx="55">
                  <c:v>182.34219029329188</c:v>
                </c:pt>
                <c:pt idx="56">
                  <c:v>185.23738917684241</c:v>
                </c:pt>
                <c:pt idx="57">
                  <c:v>194.09015662137193</c:v>
                </c:pt>
                <c:pt idx="58">
                  <c:v>203.77468494773623</c:v>
                </c:pt>
                <c:pt idx="59">
                  <c:v>211.69014337193201</c:v>
                </c:pt>
                <c:pt idx="60">
                  <c:v>216.96791376790694</c:v>
                </c:pt>
                <c:pt idx="61">
                  <c:v>228.96242700542828</c:v>
                </c:pt>
                <c:pt idx="62">
                  <c:v>247.24030589970818</c:v>
                </c:pt>
                <c:pt idx="63">
                  <c:v>231.35185913696097</c:v>
                </c:pt>
                <c:pt idx="64">
                  <c:v>254.96278404390344</c:v>
                </c:pt>
                <c:pt idx="65">
                  <c:v>230.83106675344132</c:v>
                </c:pt>
                <c:pt idx="66">
                  <c:v>216.15648256834788</c:v>
                </c:pt>
                <c:pt idx="67">
                  <c:v>220.03499369994341</c:v>
                </c:pt>
                <c:pt idx="68">
                  <c:v>240.63342046738998</c:v>
                </c:pt>
                <c:pt idx="69">
                  <c:v>257.32052899178711</c:v>
                </c:pt>
                <c:pt idx="70">
                  <c:v>283.32564993930492</c:v>
                </c:pt>
                <c:pt idx="71">
                  <c:v>291.37589666410747</c:v>
                </c:pt>
                <c:pt idx="72">
                  <c:v>292.14172530090997</c:v>
                </c:pt>
                <c:pt idx="73">
                  <c:v>301.03757422346234</c:v>
                </c:pt>
                <c:pt idx="74">
                  <c:v>310.20430580740242</c:v>
                </c:pt>
                <c:pt idx="75">
                  <c:v>319.65016855345351</c:v>
                </c:pt>
                <c:pt idx="76">
                  <c:v>329.38366213294819</c:v>
                </c:pt>
                <c:pt idx="77">
                  <c:v>339.41354503609608</c:v>
                </c:pt>
                <c:pt idx="78">
                  <c:v>349.74884245312182</c:v>
                </c:pt>
                <c:pt idx="79">
                  <c:v>360.39885439542775</c:v>
                </c:pt>
                <c:pt idx="80">
                  <c:v>371.37316406399435</c:v>
                </c:pt>
                <c:pt idx="81">
                  <c:v>382.68164647265957</c:v>
                </c:pt>
                <c:pt idx="82">
                  <c:v>394.33447733394075</c:v>
                </c:pt>
                <c:pt idx="83">
                  <c:v>406.34214221543584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78-49F2-9738-75C954C69490}"/>
            </c:ext>
          </c:extLst>
        </c:ser>
        <c:ser>
          <c:idx val="3"/>
          <c:order val="3"/>
          <c:tx>
            <c:strRef>
              <c:f>prevision_trad_2021!$I$3</c:f>
              <c:strCache>
                <c:ptCount val="1"/>
                <c:pt idx="0">
                  <c:v>EXTRA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prevision_trad_2021!$I$4:$I$87</c:f>
              <c:numCache>
                <c:formatCode>General</c:formatCode>
                <c:ptCount val="84"/>
                <c:pt idx="0">
                  <c:v>149.48176637493728</c:v>
                </c:pt>
                <c:pt idx="1">
                  <c:v>150.41803672418138</c:v>
                </c:pt>
                <c:pt idx="2">
                  <c:v>151.36017134830229</c:v>
                </c:pt>
                <c:pt idx="3">
                  <c:v>152.30820697784165</c:v>
                </c:pt>
                <c:pt idx="4">
                  <c:v>153.26218057340668</c:v>
                </c:pt>
                <c:pt idx="5">
                  <c:v>154.2221293271007</c:v>
                </c:pt>
                <c:pt idx="6">
                  <c:v>155.18809066397759</c:v>
                </c:pt>
                <c:pt idx="7">
                  <c:v>156.16010224350529</c:v>
                </c:pt>
                <c:pt idx="8">
                  <c:v>157.13820196102398</c:v>
                </c:pt>
                <c:pt idx="9">
                  <c:v>158.12242794923478</c:v>
                </c:pt>
                <c:pt idx="10">
                  <c:v>159.11281857967631</c:v>
                </c:pt>
                <c:pt idx="11">
                  <c:v>160.10941246422504</c:v>
                </c:pt>
                <c:pt idx="12">
                  <c:v>161.11224845660541</c:v>
                </c:pt>
                <c:pt idx="13">
                  <c:v>162.12136565389363</c:v>
                </c:pt>
                <c:pt idx="14">
                  <c:v>163.13680339805444</c:v>
                </c:pt>
                <c:pt idx="15">
                  <c:v>164.15860127746384</c:v>
                </c:pt>
                <c:pt idx="16">
                  <c:v>165.18679912845766</c:v>
                </c:pt>
                <c:pt idx="17">
                  <c:v>166.22143703688883</c:v>
                </c:pt>
                <c:pt idx="18">
                  <c:v>167.26255533967921</c:v>
                </c:pt>
                <c:pt idx="19">
                  <c:v>168.31019462640523</c:v>
                </c:pt>
                <c:pt idx="20">
                  <c:v>169.36439574086725</c:v>
                </c:pt>
                <c:pt idx="21">
                  <c:v>170.42519978269488</c:v>
                </c:pt>
                <c:pt idx="22">
                  <c:v>171.49264810893783</c:v>
                </c:pt>
                <c:pt idx="23">
                  <c:v>172.56678233568368</c:v>
                </c:pt>
                <c:pt idx="24">
                  <c:v>173.64764433968463</c:v>
                </c:pt>
                <c:pt idx="25">
                  <c:v>174.73527625997875</c:v>
                </c:pt>
                <c:pt idx="26">
                  <c:v>175.82972049954643</c:v>
                </c:pt>
                <c:pt idx="27">
                  <c:v>176.93101972695149</c:v>
                </c:pt>
                <c:pt idx="28">
                  <c:v>178.03921687800977</c:v>
                </c:pt>
                <c:pt idx="29">
                  <c:v>179.15435515746839</c:v>
                </c:pt>
                <c:pt idx="30">
                  <c:v>180.27647804067766</c:v>
                </c:pt>
                <c:pt idx="31">
                  <c:v>181.40562927530078</c:v>
                </c:pt>
                <c:pt idx="32">
                  <c:v>182.54185288300434</c:v>
                </c:pt>
                <c:pt idx="33">
                  <c:v>183.68519316118932</c:v>
                </c:pt>
                <c:pt idx="34">
                  <c:v>184.83569468470557</c:v>
                </c:pt>
                <c:pt idx="35">
                  <c:v>185.99340230759489</c:v>
                </c:pt>
                <c:pt idx="36">
                  <c:v>187.15836116484519</c:v>
                </c:pt>
                <c:pt idx="37">
                  <c:v>188.3306166741373</c:v>
                </c:pt>
                <c:pt idx="38">
                  <c:v>189.51021453763093</c:v>
                </c:pt>
                <c:pt idx="39">
                  <c:v>190.69720074373251</c:v>
                </c:pt>
                <c:pt idx="40">
                  <c:v>191.89162156889438</c:v>
                </c:pt>
                <c:pt idx="41">
                  <c:v>193.09352357942433</c:v>
                </c:pt>
                <c:pt idx="42">
                  <c:v>194.30295363328804</c:v>
                </c:pt>
                <c:pt idx="43">
                  <c:v>195.51995888195083</c:v>
                </c:pt>
                <c:pt idx="44">
                  <c:v>196.74458677220073</c:v>
                </c:pt>
                <c:pt idx="45">
                  <c:v>197.9768850480142</c:v>
                </c:pt>
                <c:pt idx="46">
                  <c:v>199.21690175240289</c:v>
                </c:pt>
                <c:pt idx="47">
                  <c:v>200.46468522929339</c:v>
                </c:pt>
                <c:pt idx="48">
                  <c:v>201.72028412541735</c:v>
                </c:pt>
                <c:pt idx="49">
                  <c:v>202.98374739219469</c:v>
                </c:pt>
                <c:pt idx="50">
                  <c:v>204.25512428765748</c:v>
                </c:pt>
                <c:pt idx="51">
                  <c:v>205.53446437835677</c:v>
                </c:pt>
                <c:pt idx="52">
                  <c:v>206.82181754130053</c:v>
                </c:pt>
                <c:pt idx="53">
                  <c:v>208.11723396590509</c:v>
                </c:pt>
                <c:pt idx="54">
                  <c:v>209.42076415593664</c:v>
                </c:pt>
                <c:pt idx="55">
                  <c:v>210.73245893149709</c:v>
                </c:pt>
                <c:pt idx="56">
                  <c:v>212.05236943099098</c:v>
                </c:pt>
                <c:pt idx="57">
                  <c:v>213.38054711312517</c:v>
                </c:pt>
                <c:pt idx="58">
                  <c:v>214.71704375892153</c:v>
                </c:pt>
                <c:pt idx="59">
                  <c:v>216.06191147372064</c:v>
                </c:pt>
                <c:pt idx="60">
                  <c:v>217.41520268923094</c:v>
                </c:pt>
                <c:pt idx="61">
                  <c:v>218.77697016555473</c:v>
                </c:pt>
                <c:pt idx="62">
                  <c:v>220.14726699326292</c:v>
                </c:pt>
                <c:pt idx="63">
                  <c:v>221.5261465954496</c:v>
                </c:pt>
                <c:pt idx="64">
                  <c:v>222.91366272982143</c:v>
                </c:pt>
                <c:pt idx="65">
                  <c:v>224.30986949079966</c:v>
                </c:pt>
                <c:pt idx="66">
                  <c:v>225.71482131161406</c:v>
                </c:pt>
                <c:pt idx="67">
                  <c:v>227.12857296644302</c:v>
                </c:pt>
                <c:pt idx="68">
                  <c:v>228.5511795725327</c:v>
                </c:pt>
                <c:pt idx="69">
                  <c:v>229.98269659235299</c:v>
                </c:pt>
                <c:pt idx="70">
                  <c:v>231.42317983576658</c:v>
                </c:pt>
                <c:pt idx="71">
                  <c:v>232.87268546218885</c:v>
                </c:pt>
                <c:pt idx="72">
                  <c:v>234.33126998279559</c:v>
                </c:pt>
                <c:pt idx="73">
                  <c:v>235.79899026270766</c:v>
                </c:pt>
                <c:pt idx="74">
                  <c:v>237.27590352322713</c:v>
                </c:pt>
                <c:pt idx="75">
                  <c:v>238.76206734405082</c:v>
                </c:pt>
                <c:pt idx="76">
                  <c:v>240.25753966552278</c:v>
                </c:pt>
                <c:pt idx="77">
                  <c:v>241.76237879090013</c:v>
                </c:pt>
                <c:pt idx="78">
                  <c:v>243.27664338860956</c:v>
                </c:pt>
                <c:pt idx="79">
                  <c:v>244.80039249455356</c:v>
                </c:pt>
                <c:pt idx="80">
                  <c:v>246.33368551439546</c:v>
                </c:pt>
                <c:pt idx="81">
                  <c:v>247.87658222588217</c:v>
                </c:pt>
                <c:pt idx="82">
                  <c:v>249.42914278118303</c:v>
                </c:pt>
                <c:pt idx="83">
                  <c:v>250.99142770921654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78-49F2-9738-75C954C69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2728975"/>
        <c:axId val="1746309007"/>
      </c:lineChart>
      <c:dateAx>
        <c:axId val="1812728975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46309007"/>
        <c:crosses val="autoZero"/>
        <c:auto val="0"/>
        <c:lblOffset val="100"/>
        <c:baseTimeUnit val="days"/>
      </c:dateAx>
      <c:valAx>
        <c:axId val="1746309007"/>
        <c:scaling>
          <c:orientation val="minMax"/>
          <c:min val="120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12728975"/>
        <c:crosses val="autoZero"/>
        <c:crossBetween val="between"/>
      </c:valAx>
      <c:spPr>
        <a:prstGeom prst="rect">
          <a:avLst/>
        </a:prstGeom>
        <a:noFill/>
        <a:ln>
          <a:noFill/>
        </a:ln>
        <a:effectLst/>
      </c:spPr>
    </c:plotArea>
    <c:legend>
      <c:legendPos val="b"/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MarkerLayout/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MarkerLayout/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100011</xdr:rowOff>
    </xdr:from>
    <xdr:to>
      <xdr:col>11</xdr:col>
      <xdr:colOff>485775</xdr:colOff>
      <xdr:row>68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615ABB-DFF0-4911-B1F7-94CD602E8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161924</xdr:colOff>
      <xdr:row>18</xdr:row>
      <xdr:rowOff>19050</xdr:rowOff>
    </xdr:from>
    <xdr:to>
      <xdr:col>17</xdr:col>
      <xdr:colOff>333375</xdr:colOff>
      <xdr:row>36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95249</xdr:colOff>
      <xdr:row>20</xdr:row>
      <xdr:rowOff>66674</xdr:rowOff>
    </xdr:from>
    <xdr:to>
      <xdr:col>27</xdr:col>
      <xdr:colOff>552449</xdr:colOff>
      <xdr:row>24</xdr:row>
      <xdr:rowOff>76199</xdr:rowOff>
    </xdr:to>
    <xdr:sp macro="" textlink="">
      <xdr:nvSpPr>
        <xdr:cNvPr id="341362194" name="TextBox 341362193">
          <a:extLst>
            <a:ext uri="{FF2B5EF4-FFF2-40B4-BE49-F238E27FC236}">
              <a16:creationId xmlns:a16="http://schemas.microsoft.com/office/drawing/2014/main" id="{00000000-0008-0000-0200-000012C65814}"/>
            </a:ext>
          </a:extLst>
        </xdr:cNvPr>
        <xdr:cNvSpPr txBox="1"/>
      </xdr:nvSpPr>
      <xdr:spPr bwMode="auto">
        <a:xfrm>
          <a:off x="15335249" y="3743324"/>
          <a:ext cx="1676399" cy="733424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compatLnSpc="0"/>
        <a:lstStyle/>
        <a:p>
          <a:pPr>
            <a:defRPr/>
          </a:pPr>
          <a:r>
            <a:t>Test sur les résidus.</a:t>
          </a:r>
        </a:p>
        <a:p>
          <a:pPr>
            <a:defRPr/>
          </a:pPr>
          <a:r>
            <a:t>MSE 2022 echantillon 2019</a:t>
          </a:r>
        </a:p>
        <a:p>
          <a:pPr>
            <a:defRPr/>
          </a:pP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19</xdr:row>
      <xdr:rowOff>57150</xdr:rowOff>
    </xdr:from>
    <xdr:to>
      <xdr:col>17</xdr:col>
      <xdr:colOff>361950</xdr:colOff>
      <xdr:row>37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85"/>
  <sheetViews>
    <sheetView topLeftCell="A48" workbookViewId="0">
      <selection activeCell="B2" sqref="B2:B85"/>
    </sheetView>
  </sheetViews>
  <sheetFormatPr defaultRowHeight="15"/>
  <cols>
    <col min="6" max="6" width="9.5703125" bestFit="1" customWidth="1"/>
    <col min="7" max="7" width="12.140625" bestFit="1" customWidth="1"/>
    <col min="8" max="8" width="9.5703125" bestFit="1" customWidth="1"/>
    <col min="9" max="9" width="16.140625" bestFit="1" customWidth="1"/>
    <col min="10" max="13" width="9.5703125" bestFit="1" customWidth="1"/>
    <col min="14" max="14" width="11" bestFit="1" customWidth="1"/>
    <col min="15" max="15" width="9.5703125" bestFit="1" customWidth="1"/>
    <col min="16" max="16" width="10.5703125" bestFit="1" customWidth="1"/>
    <col min="17" max="17" width="10.140625" bestFit="1" customWidth="1"/>
    <col min="18" max="18" width="9.85546875" bestFit="1" customWidth="1"/>
  </cols>
  <sheetData>
    <row r="1" spans="1:19">
      <c r="A1" t="s">
        <v>0</v>
      </c>
      <c r="B1" t="s">
        <v>1</v>
      </c>
      <c r="C1" t="s">
        <v>2</v>
      </c>
      <c r="E1" s="23" t="s">
        <v>220</v>
      </c>
      <c r="F1" s="23" t="s">
        <v>205</v>
      </c>
      <c r="G1" s="23" t="s">
        <v>206</v>
      </c>
      <c r="H1" s="23" t="s">
        <v>207</v>
      </c>
      <c r="I1" s="23" t="s">
        <v>208</v>
      </c>
      <c r="J1" s="23" t="s">
        <v>209</v>
      </c>
      <c r="K1" s="23" t="s">
        <v>210</v>
      </c>
      <c r="L1" s="23" t="s">
        <v>211</v>
      </c>
      <c r="M1" s="23" t="s">
        <v>212</v>
      </c>
      <c r="N1" s="23" t="s">
        <v>213</v>
      </c>
      <c r="O1" s="23" t="s">
        <v>214</v>
      </c>
      <c r="P1" s="23" t="s">
        <v>215</v>
      </c>
      <c r="Q1" s="23" t="s">
        <v>216</v>
      </c>
      <c r="R1" s="23" t="s">
        <v>219</v>
      </c>
      <c r="S1" s="23" t="s">
        <v>218</v>
      </c>
    </row>
    <row r="2" spans="1:19">
      <c r="A2" t="s">
        <v>3</v>
      </c>
      <c r="B2">
        <v>163.75</v>
      </c>
      <c r="C2" s="24">
        <f t="shared" ref="C2:C65" si="0">LN(B2)</f>
        <v>5.0983408745153609</v>
      </c>
      <c r="E2">
        <v>2016</v>
      </c>
      <c r="F2" s="25" cm="1">
        <f t="array" ref="F2:Q2">TRANSPOSE(C2:C13)</f>
        <v>5.0983408745153609</v>
      </c>
      <c r="G2" s="25">
        <v>4.9921318225316957</v>
      </c>
      <c r="H2" s="25">
        <v>5.0288025980517048</v>
      </c>
      <c r="I2" s="25">
        <v>5.0205856249494234</v>
      </c>
      <c r="J2" s="25">
        <v>5.1044291733826164</v>
      </c>
      <c r="K2" s="25">
        <v>5.0482521576675623</v>
      </c>
      <c r="L2" s="25">
        <v>5.1119877883565437</v>
      </c>
      <c r="M2" s="25">
        <v>5.0418109115647054</v>
      </c>
      <c r="N2" s="25">
        <v>5.0782939425700704</v>
      </c>
      <c r="O2" s="25">
        <v>5.1104806290659717</v>
      </c>
      <c r="P2" s="25">
        <v>5.0875963352323836</v>
      </c>
      <c r="Q2" s="25">
        <v>5.1239639794032588</v>
      </c>
      <c r="R2" s="25">
        <f>AVERAGE(_xlfn.ANCHORARRAY(F2))</f>
        <v>5.0705563197742745</v>
      </c>
      <c r="S2" s="25">
        <f>_xlfn.STDEV.S(_xlfn.ANCHORARRAY(F2))</f>
        <v>4.2796664401197511E-2</v>
      </c>
    </row>
    <row r="3" spans="1:19">
      <c r="A3" t="s">
        <v>4</v>
      </c>
      <c r="B3">
        <v>147.25</v>
      </c>
      <c r="C3">
        <f t="shared" si="0"/>
        <v>4.9921318225316957</v>
      </c>
      <c r="E3">
        <v>2017</v>
      </c>
      <c r="F3" s="25" cm="1">
        <f t="array" ref="F3:Q3">TRANSPOSE(C14:C25)</f>
        <v>5.1089711948171175</v>
      </c>
      <c r="G3" s="25">
        <v>5.1489469098937679</v>
      </c>
      <c r="H3" s="25">
        <v>5.1029105702054265</v>
      </c>
      <c r="I3" s="25">
        <v>5.1254509685248371</v>
      </c>
      <c r="J3" s="25">
        <v>5.1164956847957335</v>
      </c>
      <c r="K3" s="25">
        <v>5.1733208763733511</v>
      </c>
      <c r="L3" s="25">
        <v>5.1254509685248371</v>
      </c>
      <c r="M3" s="25">
        <v>5.0482521576675623</v>
      </c>
      <c r="N3" s="25">
        <v>5.1119877883565437</v>
      </c>
      <c r="O3" s="25">
        <v>5.0875963352323836</v>
      </c>
      <c r="P3" s="25">
        <v>5.072043922224899</v>
      </c>
      <c r="Q3" s="25">
        <v>5.0689042022202315</v>
      </c>
      <c r="R3" s="25">
        <f t="shared" ref="R3:R7" si="1">AVERAGE(_xlfn.ANCHORARRAY(F3))</f>
        <v>5.1075276315697247</v>
      </c>
      <c r="S3" s="25">
        <f t="shared" ref="S3:S7" si="2">_xlfn.STDEV.S(_xlfn.ANCHORARRAY(F3))</f>
        <v>3.4996390859632839E-2</v>
      </c>
    </row>
    <row r="4" spans="1:19">
      <c r="A4" t="s">
        <v>5</v>
      </c>
      <c r="B4">
        <v>152.75</v>
      </c>
      <c r="C4">
        <f t="shared" si="0"/>
        <v>5.0288025980517048</v>
      </c>
      <c r="E4" s="22">
        <v>2018</v>
      </c>
      <c r="F4" s="25" cm="1">
        <f t="array" ref="F4:Q4">TRANSPOSE(C26:C37)</f>
        <v>5.0641760610242859</v>
      </c>
      <c r="G4" s="25">
        <v>5.1164956847957335</v>
      </c>
      <c r="H4" s="25">
        <v>5.0983408745153609</v>
      </c>
      <c r="I4" s="25">
        <v>5.1254509685248371</v>
      </c>
      <c r="J4" s="25">
        <v>5.2081190986298882</v>
      </c>
      <c r="K4" s="25">
        <v>5.1845886012196933</v>
      </c>
      <c r="L4" s="25">
        <v>5.3095045559386014</v>
      </c>
      <c r="M4" s="25">
        <v>5.321789722733179</v>
      </c>
      <c r="N4" s="25">
        <v>5.3057893813867381</v>
      </c>
      <c r="O4" s="25">
        <v>5.2907891001272453</v>
      </c>
      <c r="P4" s="25">
        <v>5.3045479162986728</v>
      </c>
      <c r="Q4" s="25">
        <v>5.3144367484279202</v>
      </c>
      <c r="R4" s="25">
        <f t="shared" si="1"/>
        <v>5.2203357261351799</v>
      </c>
      <c r="S4" s="25">
        <f t="shared" si="2"/>
        <v>9.8598475589531401E-2</v>
      </c>
    </row>
    <row r="5" spans="1:19">
      <c r="A5" t="s">
        <v>6</v>
      </c>
      <c r="B5">
        <v>151.5</v>
      </c>
      <c r="C5">
        <f t="shared" si="0"/>
        <v>5.0205856249494234</v>
      </c>
      <c r="E5" s="22">
        <v>2019</v>
      </c>
      <c r="F5" s="25" cm="1">
        <f t="array" ref="F5:Q5">TRANSPOSE(C38:C49)</f>
        <v>5.3193447337401123</v>
      </c>
      <c r="G5" s="25">
        <v>5.2639846874675316</v>
      </c>
      <c r="H5" s="25">
        <v>5.2244016835978684</v>
      </c>
      <c r="I5" s="25">
        <v>5.2108513407667605</v>
      </c>
      <c r="J5" s="25">
        <v>5.2217062641761967</v>
      </c>
      <c r="K5" s="25">
        <v>5.1943447761650585</v>
      </c>
      <c r="L5" s="25">
        <v>5.1633563811139194</v>
      </c>
      <c r="M5" s="25">
        <v>5.1013896573647202</v>
      </c>
      <c r="N5" s="25">
        <v>5.1633563811139194</v>
      </c>
      <c r="O5" s="25">
        <v>5.181783550292085</v>
      </c>
      <c r="P5" s="25">
        <v>5.2230548820474896</v>
      </c>
      <c r="Q5" s="25">
        <v>5.240423388129134</v>
      </c>
      <c r="R5" s="25">
        <f t="shared" si="1"/>
        <v>5.2089998104979003</v>
      </c>
      <c r="S5" s="25">
        <f t="shared" si="2"/>
        <v>5.5176172453335913E-2</v>
      </c>
    </row>
    <row r="6" spans="1:19">
      <c r="A6" t="s">
        <v>7</v>
      </c>
      <c r="B6">
        <v>164.75</v>
      </c>
      <c r="C6">
        <f t="shared" si="0"/>
        <v>5.1044291733826164</v>
      </c>
      <c r="E6" s="22">
        <v>2020</v>
      </c>
      <c r="F6" s="25" cm="1">
        <f t="array" ref="F6:Q6">TRANSPOSE(C62:C73)</f>
        <v>5.4249500174814029</v>
      </c>
      <c r="G6" s="25">
        <v>5.5012582105447274</v>
      </c>
      <c r="H6" s="25">
        <v>5.3729609095438029</v>
      </c>
      <c r="I6" s="25">
        <v>5.5519901228970694</v>
      </c>
      <c r="J6" s="25">
        <v>5.36480710781687</v>
      </c>
      <c r="K6" s="25">
        <v>5.3435297093695846</v>
      </c>
      <c r="L6" s="25">
        <v>5.4082922197566088</v>
      </c>
      <c r="M6" s="25">
        <v>5.516448376038702</v>
      </c>
      <c r="N6" s="25">
        <v>5.5529595849216173</v>
      </c>
      <c r="O6" s="25">
        <v>5.6463298999081157</v>
      </c>
      <c r="P6" s="25">
        <v>5.6330022925951537</v>
      </c>
      <c r="Q6" s="25">
        <v>5.6294180593673389</v>
      </c>
      <c r="R6" s="25">
        <f t="shared" si="1"/>
        <v>5.4954955425200822</v>
      </c>
      <c r="S6" s="25">
        <f t="shared" si="2"/>
        <v>0.11050678377070428</v>
      </c>
    </row>
    <row r="7" spans="1:19">
      <c r="A7" t="s">
        <v>8</v>
      </c>
      <c r="B7">
        <v>155.75</v>
      </c>
      <c r="C7">
        <f t="shared" si="0"/>
        <v>5.0482521576675623</v>
      </c>
      <c r="E7" s="22">
        <v>2021</v>
      </c>
      <c r="F7" s="25" cm="1">
        <f t="array" ref="F7:Q7">TRANSPOSE(C51:C62)</f>
        <v>5.2337788454104652</v>
      </c>
      <c r="G7" s="25">
        <v>5.2793893566625174</v>
      </c>
      <c r="H7" s="25">
        <v>5.2768383348709129</v>
      </c>
      <c r="I7" s="25">
        <v>5.2377708666800027</v>
      </c>
      <c r="J7" s="25">
        <v>5.195730777772936</v>
      </c>
      <c r="K7" s="25">
        <v>5.2081190986298882</v>
      </c>
      <c r="L7" s="25">
        <v>5.2351112906442445</v>
      </c>
      <c r="M7" s="25">
        <v>5.2870036066477635</v>
      </c>
      <c r="N7" s="25">
        <v>5.3242287483325379</v>
      </c>
      <c r="O7" s="25">
        <v>5.3482972988530575</v>
      </c>
      <c r="P7" s="25">
        <v>5.3624651863717885</v>
      </c>
      <c r="Q7" s="25">
        <v>5.4249500174814029</v>
      </c>
      <c r="R7" s="25">
        <f t="shared" si="1"/>
        <v>5.284473619029793</v>
      </c>
      <c r="S7" s="25">
        <f t="shared" si="2"/>
        <v>6.9054546890419718E-2</v>
      </c>
    </row>
    <row r="8" spans="1:19">
      <c r="A8" t="s">
        <v>9</v>
      </c>
      <c r="B8">
        <v>166</v>
      </c>
      <c r="C8">
        <f t="shared" si="0"/>
        <v>5.1119877883565437</v>
      </c>
      <c r="E8" s="23" t="s">
        <v>217</v>
      </c>
      <c r="F8" s="25">
        <f>AVERAGE(F2:F7)</f>
        <v>5.2082602878314574</v>
      </c>
      <c r="G8" s="25">
        <f t="shared" ref="G8:Q8" si="3">AVERAGE(G2:G7)</f>
        <v>5.2170344453159947</v>
      </c>
      <c r="H8" s="25">
        <f t="shared" si="3"/>
        <v>5.1840424951308464</v>
      </c>
      <c r="I8" s="25">
        <f t="shared" si="3"/>
        <v>5.2120166487238224</v>
      </c>
      <c r="J8" s="25">
        <f t="shared" si="3"/>
        <v>5.2018813510957065</v>
      </c>
      <c r="K8" s="25">
        <f t="shared" si="3"/>
        <v>5.1920258699041888</v>
      </c>
      <c r="L8" s="25">
        <f t="shared" si="3"/>
        <v>5.2256172007224597</v>
      </c>
      <c r="M8" s="25">
        <f t="shared" si="3"/>
        <v>5.2194490720027718</v>
      </c>
      <c r="N8" s="25">
        <f t="shared" si="3"/>
        <v>5.2561026377802378</v>
      </c>
      <c r="O8" s="25">
        <f t="shared" si="3"/>
        <v>5.2775461355798097</v>
      </c>
      <c r="P8" s="25">
        <f t="shared" si="3"/>
        <v>5.280451755795065</v>
      </c>
      <c r="Q8" s="25">
        <f t="shared" si="3"/>
        <v>5.300349399171548</v>
      </c>
      <c r="R8" s="26" t="s">
        <v>221</v>
      </c>
      <c r="S8" s="26" t="s">
        <v>222</v>
      </c>
    </row>
    <row r="9" spans="1:19">
      <c r="A9" t="s">
        <v>10</v>
      </c>
      <c r="B9">
        <v>154.75</v>
      </c>
      <c r="C9">
        <f t="shared" si="0"/>
        <v>5.0418109115647054</v>
      </c>
      <c r="E9" s="23" t="s">
        <v>218</v>
      </c>
      <c r="F9" s="25">
        <f>_xlfn.STDEV.S(F2:F7)</f>
        <v>0.14328032361039533</v>
      </c>
      <c r="G9" s="25">
        <f t="shared" ref="G9:Q9" si="4">_xlfn.STDEV.S(G2:G7)</f>
        <v>0.17447105978356325</v>
      </c>
      <c r="H9" s="25">
        <f t="shared" si="4"/>
        <v>0.12958138904522776</v>
      </c>
      <c r="I9" s="25">
        <f t="shared" si="4"/>
        <v>0.18323737155205932</v>
      </c>
      <c r="J9" s="25">
        <f t="shared" si="4"/>
        <v>9.3597230064597275E-2</v>
      </c>
      <c r="K9" s="25">
        <f t="shared" si="4"/>
        <v>9.4121042056062199E-2</v>
      </c>
      <c r="L9" s="25">
        <f t="shared" si="4"/>
        <v>0.1160333708666153</v>
      </c>
      <c r="M9" s="25">
        <f t="shared" si="4"/>
        <v>0.18870481469599451</v>
      </c>
      <c r="N9" s="25">
        <f t="shared" si="4"/>
        <v>0.17676021981072154</v>
      </c>
      <c r="O9" s="25">
        <f t="shared" si="4"/>
        <v>0.20704823153382354</v>
      </c>
      <c r="P9" s="25">
        <f t="shared" si="4"/>
        <v>0.20761509973690412</v>
      </c>
      <c r="Q9" s="25">
        <f t="shared" si="4"/>
        <v>0.20604842776077997</v>
      </c>
      <c r="R9" s="25">
        <f>AVERAGE(F2:Q7)</f>
        <v>5.2312314415878252</v>
      </c>
      <c r="S9" s="25">
        <f>_xlfn.STDEV.P(F2:Q7)</f>
        <v>0.15517271593860738</v>
      </c>
    </row>
    <row r="10" spans="1:19">
      <c r="A10" t="s">
        <v>11</v>
      </c>
      <c r="B10">
        <v>160.5</v>
      </c>
      <c r="C10">
        <f t="shared" si="0"/>
        <v>5.0782939425700704</v>
      </c>
    </row>
    <row r="11" spans="1:19">
      <c r="A11" t="s">
        <v>12</v>
      </c>
      <c r="B11">
        <v>165.75</v>
      </c>
      <c r="C11">
        <f t="shared" si="0"/>
        <v>5.1104806290659717</v>
      </c>
    </row>
    <row r="12" spans="1:19">
      <c r="A12" t="s">
        <v>13</v>
      </c>
      <c r="B12">
        <v>162</v>
      </c>
      <c r="C12">
        <f t="shared" si="0"/>
        <v>5.0875963352323836</v>
      </c>
    </row>
    <row r="13" spans="1:19">
      <c r="A13" t="s">
        <v>14</v>
      </c>
      <c r="B13">
        <v>168</v>
      </c>
      <c r="C13">
        <f t="shared" si="0"/>
        <v>5.1239639794032588</v>
      </c>
      <c r="G13" t="s">
        <v>228</v>
      </c>
      <c r="H13" t="s">
        <v>165</v>
      </c>
      <c r="I13" t="s">
        <v>224</v>
      </c>
      <c r="J13" t="s">
        <v>223</v>
      </c>
    </row>
    <row r="14" spans="1:19">
      <c r="A14" t="s">
        <v>15</v>
      </c>
      <c r="B14">
        <v>165.5</v>
      </c>
      <c r="C14">
        <f t="shared" si="0"/>
        <v>5.1089711948171175</v>
      </c>
      <c r="G14" s="25">
        <f>DEVSQ(F8:Q8)*6</f>
        <v>9.5145844847124031E-2</v>
      </c>
      <c r="H14">
        <v>11</v>
      </c>
      <c r="I14" t="s">
        <v>225</v>
      </c>
      <c r="J14" s="25">
        <f>G14/H14</f>
        <v>8.649622258829457E-3</v>
      </c>
      <c r="M14" s="23" t="s">
        <v>229</v>
      </c>
      <c r="N14" s="25">
        <f>J14/J16</f>
        <v>1.7905875007687089</v>
      </c>
    </row>
    <row r="15" spans="1:19">
      <c r="A15" t="s">
        <v>16</v>
      </c>
      <c r="B15">
        <v>172.25</v>
      </c>
      <c r="C15">
        <f t="shared" si="0"/>
        <v>5.1489469098937679</v>
      </c>
      <c r="G15" s="25">
        <f>DEVSQ(R2:R7)*12</f>
        <v>1.3728280070307997</v>
      </c>
      <c r="H15">
        <v>5</v>
      </c>
      <c r="I15" t="s">
        <v>226</v>
      </c>
      <c r="J15" s="25">
        <f t="shared" ref="J15:J16" si="5">G15/H15</f>
        <v>0.27456560140615993</v>
      </c>
      <c r="M15" s="23" t="s">
        <v>230</v>
      </c>
      <c r="N15" s="25">
        <f>J15/J16</f>
        <v>56.838751948625045</v>
      </c>
    </row>
    <row r="16" spans="1:19">
      <c r="A16" t="s">
        <v>17</v>
      </c>
      <c r="B16">
        <v>164.5</v>
      </c>
      <c r="C16">
        <f t="shared" si="0"/>
        <v>5.1029105702054265</v>
      </c>
      <c r="G16" s="25">
        <f>SUM(F19:Q24)</f>
        <v>0.26568331568906128</v>
      </c>
      <c r="H16">
        <f>H14*H15</f>
        <v>55</v>
      </c>
      <c r="I16" t="s">
        <v>227</v>
      </c>
      <c r="J16" s="25">
        <f t="shared" si="5"/>
        <v>4.8306057398011144E-3</v>
      </c>
    </row>
    <row r="17" spans="1:18">
      <c r="A17" t="s">
        <v>18</v>
      </c>
      <c r="B17">
        <v>168.25</v>
      </c>
      <c r="C17">
        <f t="shared" si="0"/>
        <v>5.1254509685248371</v>
      </c>
    </row>
    <row r="18" spans="1:18">
      <c r="A18" t="s">
        <v>19</v>
      </c>
      <c r="B18">
        <v>166.75</v>
      </c>
      <c r="C18">
        <f t="shared" si="0"/>
        <v>5.1164956847957335</v>
      </c>
    </row>
    <row r="19" spans="1:18">
      <c r="A19" t="s">
        <v>20</v>
      </c>
      <c r="B19">
        <v>176.5</v>
      </c>
      <c r="C19">
        <f t="shared" si="0"/>
        <v>5.1733208763733511</v>
      </c>
      <c r="F19" s="24">
        <f>(F2-F$8-$R2+$R$9)^2</f>
        <v>2.576141945078539E-3</v>
      </c>
      <c r="G19" s="24">
        <f t="shared" ref="G19:Q19" si="6">(G2-G$8-$R2+$R$9)^2</f>
        <v>4.1251718809474681E-3</v>
      </c>
      <c r="H19" s="24">
        <f t="shared" si="6"/>
        <v>2.9541667913533133E-5</v>
      </c>
      <c r="I19" s="24">
        <f t="shared" si="6"/>
        <v>9.4592550542531349E-4</v>
      </c>
      <c r="J19" s="24">
        <f t="shared" si="6"/>
        <v>3.9971406607299644E-3</v>
      </c>
      <c r="K19" s="24">
        <f t="shared" si="6"/>
        <v>2.8565764568694535E-4</v>
      </c>
      <c r="L19" s="24">
        <f t="shared" si="6"/>
        <v>2.2132987774312594E-3</v>
      </c>
      <c r="M19" s="24">
        <f t="shared" si="6"/>
        <v>2.8774467937680968E-4</v>
      </c>
      <c r="N19" s="24">
        <f t="shared" si="6"/>
        <v>2.9355933733725143E-4</v>
      </c>
      <c r="O19" s="24">
        <f t="shared" si="6"/>
        <v>4.0837016617665999E-5</v>
      </c>
      <c r="P19" s="24">
        <f t="shared" si="6"/>
        <v>1.0355716275832992E-3</v>
      </c>
      <c r="Q19" s="24">
        <f t="shared" si="6"/>
        <v>2.4681346182666228E-4</v>
      </c>
      <c r="R19" s="24"/>
    </row>
    <row r="20" spans="1:18">
      <c r="A20" t="s">
        <v>21</v>
      </c>
      <c r="B20">
        <v>168.25</v>
      </c>
      <c r="C20">
        <f t="shared" si="0"/>
        <v>5.1254509685248371</v>
      </c>
      <c r="F20" s="24">
        <f t="shared" ref="F20:Q20" si="7">(F3-F$8-$R3+$R$9)^2</f>
        <v>5.9607840637371321E-4</v>
      </c>
      <c r="G20" s="24">
        <f t="shared" si="7"/>
        <v>3.0931699999236268E-3</v>
      </c>
      <c r="H20" s="24">
        <f t="shared" si="7"/>
        <v>1.8123654003444022E-3</v>
      </c>
      <c r="I20" s="24">
        <f t="shared" si="7"/>
        <v>1.3792406864614483E-3</v>
      </c>
      <c r="J20" s="24">
        <f t="shared" si="7"/>
        <v>1.4682801380030718E-3</v>
      </c>
      <c r="K20" s="24">
        <f t="shared" si="7"/>
        <v>1.1024751463725897E-2</v>
      </c>
      <c r="L20" s="24">
        <f t="shared" si="7"/>
        <v>5.5401756965504977E-4</v>
      </c>
      <c r="M20" s="24">
        <f t="shared" si="7"/>
        <v>2.2555949576757938E-3</v>
      </c>
      <c r="N20" s="24">
        <f t="shared" si="7"/>
        <v>4.1661052961669613E-4</v>
      </c>
      <c r="O20" s="24">
        <f t="shared" si="7"/>
        <v>4.3885312347130938E-3</v>
      </c>
      <c r="P20" s="24">
        <f t="shared" si="7"/>
        <v>7.1747716059088707E-3</v>
      </c>
      <c r="Q20" s="24">
        <f t="shared" si="7"/>
        <v>1.1608206458292967E-2</v>
      </c>
    </row>
    <row r="21" spans="1:18">
      <c r="A21" t="s">
        <v>22</v>
      </c>
      <c r="B21">
        <v>155.75</v>
      </c>
      <c r="C21">
        <f t="shared" si="0"/>
        <v>5.0482521576675623</v>
      </c>
      <c r="F21" s="24">
        <f t="shared" ref="F21:Q21" si="8">(F4-F$8-$R4+$R$9)^2</f>
        <v>1.7739179556834798E-2</v>
      </c>
      <c r="G21" s="24">
        <f t="shared" si="8"/>
        <v>8.0358755289946342E-3</v>
      </c>
      <c r="H21" s="24">
        <f t="shared" si="8"/>
        <v>5.5959234472318488E-3</v>
      </c>
      <c r="I21" s="24">
        <f t="shared" si="8"/>
        <v>5.7259435647123592E-3</v>
      </c>
      <c r="J21" s="24">
        <f t="shared" si="8"/>
        <v>2.935555539209688E-4</v>
      </c>
      <c r="K21" s="24">
        <f t="shared" si="8"/>
        <v>1.1960854048125588E-5</v>
      </c>
      <c r="L21" s="24">
        <f t="shared" si="8"/>
        <v>8.983830485404248E-3</v>
      </c>
      <c r="M21" s="24">
        <f t="shared" si="8"/>
        <v>1.2822474626342341E-2</v>
      </c>
      <c r="N21" s="24">
        <f t="shared" si="8"/>
        <v>3.6702343456530406E-3</v>
      </c>
      <c r="O21" s="24">
        <f t="shared" si="8"/>
        <v>5.8267587214630575E-4</v>
      </c>
      <c r="P21" s="24">
        <f t="shared" si="8"/>
        <v>1.2244313829378026E-3</v>
      </c>
      <c r="Q21" s="24">
        <f t="shared" si="8"/>
        <v>6.2415352225495338E-4</v>
      </c>
    </row>
    <row r="22" spans="1:18">
      <c r="A22" t="s">
        <v>23</v>
      </c>
      <c r="B22">
        <v>166</v>
      </c>
      <c r="C22">
        <f t="shared" si="0"/>
        <v>5.1119877883565437</v>
      </c>
      <c r="F22" s="24">
        <f t="shared" ref="F22:Q22" si="9">(F5-F$8-$R5+$R$9)^2</f>
        <v>1.7773176386291237E-2</v>
      </c>
      <c r="G22" s="24">
        <f t="shared" si="9"/>
        <v>4.7861315851976801E-3</v>
      </c>
      <c r="H22" s="24">
        <f t="shared" si="9"/>
        <v>3.9176106928102859E-3</v>
      </c>
      <c r="I22" s="24">
        <f t="shared" si="9"/>
        <v>4.4378997033819628E-4</v>
      </c>
      <c r="J22" s="24">
        <f t="shared" si="9"/>
        <v>1.7687529075580716E-3</v>
      </c>
      <c r="K22" s="24">
        <f t="shared" si="9"/>
        <v>6.027288842127607E-4</v>
      </c>
      <c r="L22" s="24">
        <f t="shared" si="9"/>
        <v>1.6023359334588572E-3</v>
      </c>
      <c r="M22" s="24">
        <f t="shared" si="9"/>
        <v>9.1829640997466242E-3</v>
      </c>
      <c r="N22" s="24">
        <f t="shared" si="9"/>
        <v>4.9723124201789745E-3</v>
      </c>
      <c r="O22" s="24">
        <f t="shared" si="9"/>
        <v>5.4068012252389257E-3</v>
      </c>
      <c r="P22" s="24">
        <f t="shared" si="9"/>
        <v>1.2365942911714445E-3</v>
      </c>
      <c r="Q22" s="24">
        <f t="shared" si="9"/>
        <v>1.4208662800026155E-3</v>
      </c>
    </row>
    <row r="23" spans="1:18">
      <c r="A23" t="s">
        <v>24</v>
      </c>
      <c r="B23">
        <v>162</v>
      </c>
      <c r="C23">
        <f t="shared" si="0"/>
        <v>5.0875963352323836</v>
      </c>
      <c r="F23" s="24">
        <f t="shared" ref="F23:Q23" si="10">(F6-F$8-$R6+$R$9)^2</f>
        <v>2.2633208029072317E-3</v>
      </c>
      <c r="G23" s="24">
        <f t="shared" si="10"/>
        <v>3.9838819882800545E-4</v>
      </c>
      <c r="H23" s="24">
        <f t="shared" si="10"/>
        <v>5.6769724770647035E-3</v>
      </c>
      <c r="I23" s="24">
        <f t="shared" si="10"/>
        <v>5.7319091965435205E-3</v>
      </c>
      <c r="J23" s="24">
        <f t="shared" si="10"/>
        <v>1.026946000744608E-2</v>
      </c>
      <c r="K23" s="24">
        <f t="shared" si="10"/>
        <v>1.2714876566074913E-2</v>
      </c>
      <c r="L23" s="24">
        <f t="shared" si="10"/>
        <v>6.6567782849761723E-3</v>
      </c>
      <c r="M23" s="24">
        <f t="shared" si="10"/>
        <v>1.0715935222387336E-3</v>
      </c>
      <c r="N23" s="24">
        <f t="shared" si="10"/>
        <v>1.0622936240115113E-3</v>
      </c>
      <c r="O23" s="24">
        <f t="shared" si="10"/>
        <v>1.0924360036423388E-2</v>
      </c>
      <c r="P23" s="24">
        <f t="shared" si="10"/>
        <v>7.7944947582447585E-3</v>
      </c>
      <c r="Q23" s="24">
        <f t="shared" si="10"/>
        <v>4.1996309013408633E-3</v>
      </c>
    </row>
    <row r="24" spans="1:18">
      <c r="A24" t="s">
        <v>25</v>
      </c>
      <c r="B24">
        <v>159.5</v>
      </c>
      <c r="C24">
        <f t="shared" si="0"/>
        <v>5.072043922224899</v>
      </c>
      <c r="F24" s="24">
        <f t="shared" ref="F24:Q24" si="11">(F7-F$8-$R7+$R$9)^2</f>
        <v>7.6859909830591106E-4</v>
      </c>
      <c r="G24" s="24">
        <f t="shared" si="11"/>
        <v>8.3041919215224669E-5</v>
      </c>
      <c r="H24" s="24">
        <f t="shared" si="11"/>
        <v>1.5644922011920392E-3</v>
      </c>
      <c r="I24" s="24">
        <f t="shared" si="11"/>
        <v>7.5558791669229656E-4</v>
      </c>
      <c r="J24" s="24">
        <f t="shared" si="11"/>
        <v>3.527498843402318E-3</v>
      </c>
      <c r="K24" s="24">
        <f t="shared" si="11"/>
        <v>1.3800443907239391E-3</v>
      </c>
      <c r="L24" s="24">
        <f t="shared" si="11"/>
        <v>1.9138951616735915E-3</v>
      </c>
      <c r="M24" s="24">
        <f t="shared" si="11"/>
        <v>2.0484356870695093E-4</v>
      </c>
      <c r="N24" s="24">
        <f t="shared" si="11"/>
        <v>2.2153146483284657E-4</v>
      </c>
      <c r="O24" s="24">
        <f t="shared" si="11"/>
        <v>3.0656458483996454E-4</v>
      </c>
      <c r="P24" s="24">
        <f t="shared" si="11"/>
        <v>8.2778500694418984E-4</v>
      </c>
      <c r="Q24" s="24">
        <f t="shared" si="11"/>
        <v>5.0920270830957428E-3</v>
      </c>
    </row>
    <row r="25" spans="1:18">
      <c r="A25" t="s">
        <v>26</v>
      </c>
      <c r="B25">
        <v>159</v>
      </c>
      <c r="C25">
        <f t="shared" si="0"/>
        <v>5.0689042022202315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  <row r="26" spans="1:18">
      <c r="A26" t="s">
        <v>27</v>
      </c>
      <c r="B26">
        <v>158.25</v>
      </c>
      <c r="C26">
        <f t="shared" si="0"/>
        <v>5.0641760610242859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</row>
    <row r="27" spans="1:18">
      <c r="A27" t="s">
        <v>28</v>
      </c>
      <c r="B27">
        <v>166.75</v>
      </c>
      <c r="C27">
        <f t="shared" si="0"/>
        <v>5.1164956847957335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</row>
    <row r="28" spans="1:18">
      <c r="A28" t="s">
        <v>29</v>
      </c>
      <c r="B28">
        <v>163.75</v>
      </c>
      <c r="C28">
        <f t="shared" si="0"/>
        <v>5.0983408745153609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</row>
    <row r="29" spans="1:18">
      <c r="A29" t="s">
        <v>30</v>
      </c>
      <c r="B29">
        <v>168.25</v>
      </c>
      <c r="C29">
        <f t="shared" si="0"/>
        <v>5.1254509685248371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</row>
    <row r="30" spans="1:18">
      <c r="A30" t="s">
        <v>31</v>
      </c>
      <c r="B30">
        <v>182.75</v>
      </c>
      <c r="C30">
        <f t="shared" si="0"/>
        <v>5.2081190986298882</v>
      </c>
    </row>
    <row r="31" spans="1:18">
      <c r="A31" t="s">
        <v>32</v>
      </c>
      <c r="B31">
        <v>178.5</v>
      </c>
      <c r="C31">
        <f t="shared" si="0"/>
        <v>5.1845886012196933</v>
      </c>
    </row>
    <row r="32" spans="1:18">
      <c r="A32" t="s">
        <v>33</v>
      </c>
      <c r="B32">
        <v>202.25</v>
      </c>
      <c r="C32">
        <f t="shared" si="0"/>
        <v>5.3095045559386014</v>
      </c>
    </row>
    <row r="33" spans="1:3">
      <c r="A33" t="s">
        <v>34</v>
      </c>
      <c r="B33">
        <v>204.75</v>
      </c>
      <c r="C33">
        <f t="shared" si="0"/>
        <v>5.321789722733179</v>
      </c>
    </row>
    <row r="34" spans="1:3">
      <c r="A34" t="s">
        <v>35</v>
      </c>
      <c r="B34">
        <v>201.5</v>
      </c>
      <c r="C34">
        <f t="shared" si="0"/>
        <v>5.3057893813867381</v>
      </c>
    </row>
    <row r="35" spans="1:3">
      <c r="A35" t="s">
        <v>36</v>
      </c>
      <c r="B35">
        <v>198.5</v>
      </c>
      <c r="C35">
        <f t="shared" si="0"/>
        <v>5.2907891001272453</v>
      </c>
    </row>
    <row r="36" spans="1:3">
      <c r="A36" t="s">
        <v>37</v>
      </c>
      <c r="B36">
        <v>201.25</v>
      </c>
      <c r="C36">
        <f t="shared" si="0"/>
        <v>5.3045479162986728</v>
      </c>
    </row>
    <row r="37" spans="1:3">
      <c r="A37" t="s">
        <v>38</v>
      </c>
      <c r="B37">
        <v>203.25</v>
      </c>
      <c r="C37">
        <f t="shared" si="0"/>
        <v>5.3144367484279202</v>
      </c>
    </row>
    <row r="38" spans="1:3">
      <c r="A38" t="s">
        <v>39</v>
      </c>
      <c r="B38">
        <v>204.25</v>
      </c>
      <c r="C38">
        <f t="shared" si="0"/>
        <v>5.3193447337401123</v>
      </c>
    </row>
    <row r="39" spans="1:3">
      <c r="A39" t="s">
        <v>40</v>
      </c>
      <c r="B39">
        <v>193.25</v>
      </c>
      <c r="C39">
        <f t="shared" si="0"/>
        <v>5.2639846874675316</v>
      </c>
    </row>
    <row r="40" spans="1:3">
      <c r="A40" t="s">
        <v>41</v>
      </c>
      <c r="B40">
        <v>185.75</v>
      </c>
      <c r="C40">
        <f t="shared" si="0"/>
        <v>5.2244016835978684</v>
      </c>
    </row>
    <row r="41" spans="1:3">
      <c r="A41" t="s">
        <v>42</v>
      </c>
      <c r="B41">
        <v>183.25</v>
      </c>
      <c r="C41">
        <f t="shared" si="0"/>
        <v>5.2108513407667605</v>
      </c>
    </row>
    <row r="42" spans="1:3">
      <c r="A42" t="s">
        <v>43</v>
      </c>
      <c r="B42">
        <v>185.25</v>
      </c>
      <c r="C42">
        <f t="shared" si="0"/>
        <v>5.2217062641761967</v>
      </c>
    </row>
    <row r="43" spans="1:3">
      <c r="A43" t="s">
        <v>44</v>
      </c>
      <c r="B43">
        <v>180.25</v>
      </c>
      <c r="C43">
        <f t="shared" si="0"/>
        <v>5.1943447761650585</v>
      </c>
    </row>
    <row r="44" spans="1:3">
      <c r="A44" t="s">
        <v>45</v>
      </c>
      <c r="B44">
        <v>174.75</v>
      </c>
      <c r="C44">
        <f t="shared" si="0"/>
        <v>5.1633563811139194</v>
      </c>
    </row>
    <row r="45" spans="1:3">
      <c r="A45" t="s">
        <v>46</v>
      </c>
      <c r="B45">
        <v>164.25</v>
      </c>
      <c r="C45">
        <f t="shared" si="0"/>
        <v>5.1013896573647202</v>
      </c>
    </row>
    <row r="46" spans="1:3">
      <c r="A46" t="s">
        <v>47</v>
      </c>
      <c r="B46">
        <v>174.75</v>
      </c>
      <c r="C46">
        <f t="shared" si="0"/>
        <v>5.1633563811139194</v>
      </c>
    </row>
    <row r="47" spans="1:3">
      <c r="A47" t="s">
        <v>48</v>
      </c>
      <c r="B47">
        <v>178</v>
      </c>
      <c r="C47">
        <f t="shared" si="0"/>
        <v>5.181783550292085</v>
      </c>
    </row>
    <row r="48" spans="1:3">
      <c r="A48" t="s">
        <v>49</v>
      </c>
      <c r="B48">
        <v>185.5</v>
      </c>
      <c r="C48">
        <f t="shared" si="0"/>
        <v>5.2230548820474896</v>
      </c>
    </row>
    <row r="49" spans="1:3">
      <c r="A49" t="s">
        <v>50</v>
      </c>
      <c r="B49">
        <v>188.75</v>
      </c>
      <c r="C49">
        <f t="shared" si="0"/>
        <v>5.240423388129134</v>
      </c>
    </row>
    <row r="50" spans="1:3">
      <c r="A50" t="s">
        <v>51</v>
      </c>
      <c r="B50">
        <v>191</v>
      </c>
      <c r="C50">
        <f t="shared" si="0"/>
        <v>5.2522734280466299</v>
      </c>
    </row>
    <row r="51" spans="1:3">
      <c r="A51" t="s">
        <v>52</v>
      </c>
      <c r="B51">
        <v>187.5</v>
      </c>
      <c r="C51">
        <f t="shared" si="0"/>
        <v>5.2337788454104652</v>
      </c>
    </row>
    <row r="52" spans="1:3">
      <c r="A52" t="s">
        <v>53</v>
      </c>
      <c r="B52">
        <v>196.25</v>
      </c>
      <c r="C52">
        <f t="shared" si="0"/>
        <v>5.2793893566625174</v>
      </c>
    </row>
    <row r="53" spans="1:3">
      <c r="A53" t="s">
        <v>54</v>
      </c>
      <c r="B53">
        <v>195.75</v>
      </c>
      <c r="C53">
        <f t="shared" si="0"/>
        <v>5.2768383348709129</v>
      </c>
    </row>
    <row r="54" spans="1:3">
      <c r="A54" t="s">
        <v>55</v>
      </c>
      <c r="B54">
        <v>188.25</v>
      </c>
      <c r="C54">
        <f t="shared" si="0"/>
        <v>5.2377708666800027</v>
      </c>
    </row>
    <row r="55" spans="1:3">
      <c r="A55" t="s">
        <v>56</v>
      </c>
      <c r="B55">
        <v>180.5</v>
      </c>
      <c r="C55">
        <f t="shared" si="0"/>
        <v>5.195730777772936</v>
      </c>
    </row>
    <row r="56" spans="1:3">
      <c r="A56" t="s">
        <v>57</v>
      </c>
      <c r="B56">
        <v>182.75</v>
      </c>
      <c r="C56">
        <f t="shared" si="0"/>
        <v>5.2081190986298882</v>
      </c>
    </row>
    <row r="57" spans="1:3">
      <c r="A57" t="s">
        <v>58</v>
      </c>
      <c r="B57">
        <v>187.75</v>
      </c>
      <c r="C57">
        <f t="shared" si="0"/>
        <v>5.2351112906442445</v>
      </c>
    </row>
    <row r="58" spans="1:3">
      <c r="A58" t="s">
        <v>59</v>
      </c>
      <c r="B58">
        <v>197.75</v>
      </c>
      <c r="C58">
        <f t="shared" si="0"/>
        <v>5.2870036066477635</v>
      </c>
    </row>
    <row r="59" spans="1:3">
      <c r="A59" t="s">
        <v>60</v>
      </c>
      <c r="B59">
        <v>205.25</v>
      </c>
      <c r="C59">
        <f t="shared" si="0"/>
        <v>5.3242287483325379</v>
      </c>
    </row>
    <row r="60" spans="1:3">
      <c r="A60" t="s">
        <v>61</v>
      </c>
      <c r="B60">
        <v>210.25</v>
      </c>
      <c r="C60">
        <f t="shared" si="0"/>
        <v>5.3482972988530575</v>
      </c>
    </row>
    <row r="61" spans="1:3">
      <c r="A61" t="s">
        <v>62</v>
      </c>
      <c r="B61">
        <v>213.25</v>
      </c>
      <c r="C61">
        <f t="shared" si="0"/>
        <v>5.3624651863717885</v>
      </c>
    </row>
    <row r="62" spans="1:3">
      <c r="A62" t="s">
        <v>63</v>
      </c>
      <c r="B62">
        <v>227</v>
      </c>
      <c r="C62">
        <f t="shared" si="0"/>
        <v>5.4249500174814029</v>
      </c>
    </row>
    <row r="63" spans="1:3">
      <c r="A63" t="s">
        <v>64</v>
      </c>
      <c r="B63">
        <v>245</v>
      </c>
      <c r="C63">
        <f t="shared" si="0"/>
        <v>5.5012582105447274</v>
      </c>
    </row>
    <row r="64" spans="1:3">
      <c r="A64" t="s">
        <v>65</v>
      </c>
      <c r="B64">
        <v>215.5</v>
      </c>
      <c r="C64">
        <f t="shared" si="0"/>
        <v>5.3729609095438029</v>
      </c>
    </row>
    <row r="65" spans="1:3">
      <c r="A65" t="s">
        <v>66</v>
      </c>
      <c r="B65">
        <v>257.75</v>
      </c>
      <c r="C65">
        <f t="shared" si="0"/>
        <v>5.5519901228970694</v>
      </c>
    </row>
    <row r="66" spans="1:3">
      <c r="A66" t="s">
        <v>67</v>
      </c>
      <c r="B66">
        <v>213.75</v>
      </c>
      <c r="C66">
        <f t="shared" ref="C66" si="12">LN(B66)</f>
        <v>5.36480710781687</v>
      </c>
    </row>
    <row r="67" spans="1:3">
      <c r="A67" t="s">
        <v>68</v>
      </c>
      <c r="B67">
        <v>209.25</v>
      </c>
      <c r="C67">
        <f t="shared" ref="C67:C85" si="13">LN(B67)</f>
        <v>5.3435297093695846</v>
      </c>
    </row>
    <row r="68" spans="1:3">
      <c r="A68" t="s">
        <v>69</v>
      </c>
      <c r="B68">
        <v>223.25</v>
      </c>
      <c r="C68">
        <f t="shared" si="13"/>
        <v>5.4082922197566088</v>
      </c>
    </row>
    <row r="69" spans="1:3">
      <c r="A69" t="s">
        <v>70</v>
      </c>
      <c r="B69">
        <v>248.75</v>
      </c>
      <c r="C69">
        <f t="shared" si="13"/>
        <v>5.516448376038702</v>
      </c>
    </row>
    <row r="70" spans="1:3">
      <c r="A70" t="s">
        <v>71</v>
      </c>
      <c r="B70">
        <v>258</v>
      </c>
      <c r="C70">
        <f t="shared" si="13"/>
        <v>5.5529595849216173</v>
      </c>
    </row>
    <row r="71" spans="1:3">
      <c r="A71" t="s">
        <v>72</v>
      </c>
      <c r="B71">
        <v>283.25</v>
      </c>
      <c r="C71">
        <f t="shared" si="13"/>
        <v>5.6463298999081157</v>
      </c>
    </row>
    <row r="72" spans="1:3">
      <c r="A72" t="s">
        <v>73</v>
      </c>
      <c r="B72">
        <v>279.5</v>
      </c>
      <c r="C72">
        <f t="shared" si="13"/>
        <v>5.6330022925951537</v>
      </c>
    </row>
    <row r="73" spans="1:3">
      <c r="A73" t="s">
        <v>74</v>
      </c>
      <c r="B73">
        <v>278.5</v>
      </c>
      <c r="C73">
        <f t="shared" si="13"/>
        <v>5.6294180593673389</v>
      </c>
    </row>
    <row r="74" spans="1:3">
      <c r="A74" t="s">
        <v>75</v>
      </c>
      <c r="B74">
        <v>266</v>
      </c>
      <c r="C74">
        <f t="shared" si="13"/>
        <v>5.5834963087816991</v>
      </c>
    </row>
    <row r="75" spans="1:3">
      <c r="A75" t="s">
        <v>76</v>
      </c>
      <c r="B75">
        <v>322.5</v>
      </c>
      <c r="C75">
        <f t="shared" si="13"/>
        <v>5.7761031362358271</v>
      </c>
    </row>
    <row r="76" spans="1:3">
      <c r="A76" t="s">
        <v>77</v>
      </c>
      <c r="B76">
        <v>369.5</v>
      </c>
      <c r="C76">
        <f t="shared" si="13"/>
        <v>5.9121507403882561</v>
      </c>
    </row>
    <row r="77" spans="1:3">
      <c r="A77" t="s">
        <v>78</v>
      </c>
      <c r="B77">
        <v>400.75</v>
      </c>
      <c r="C77">
        <f t="shared" si="13"/>
        <v>5.9933377914896626</v>
      </c>
    </row>
    <row r="78" spans="1:3">
      <c r="A78" t="s">
        <v>79</v>
      </c>
      <c r="B78">
        <v>392.25</v>
      </c>
      <c r="C78">
        <f t="shared" si="13"/>
        <v>5.9718993916131415</v>
      </c>
    </row>
    <row r="79" spans="1:3">
      <c r="A79" t="s">
        <v>80</v>
      </c>
      <c r="B79">
        <v>350.25</v>
      </c>
      <c r="C79">
        <f t="shared" si="13"/>
        <v>5.8586471852171167</v>
      </c>
    </row>
    <row r="80" spans="1:3">
      <c r="A80" t="s">
        <v>81</v>
      </c>
      <c r="B80">
        <v>343</v>
      </c>
      <c r="C80">
        <f t="shared" si="13"/>
        <v>5.8377304471659395</v>
      </c>
    </row>
    <row r="81" spans="1:3">
      <c r="A81" t="s">
        <v>82</v>
      </c>
      <c r="B81">
        <v>332.25</v>
      </c>
      <c r="C81">
        <f t="shared" si="13"/>
        <v>5.8058876975933549</v>
      </c>
    </row>
    <row r="82" spans="1:3">
      <c r="A82" t="s">
        <v>83</v>
      </c>
      <c r="B82">
        <v>356.75</v>
      </c>
      <c r="C82">
        <f t="shared" si="13"/>
        <v>5.8770352563569457</v>
      </c>
    </row>
    <row r="83" spans="1:3">
      <c r="A83" t="s">
        <v>84</v>
      </c>
      <c r="B83">
        <v>352.25</v>
      </c>
      <c r="C83">
        <f t="shared" si="13"/>
        <v>5.8643411507787899</v>
      </c>
    </row>
    <row r="84" spans="1:3">
      <c r="A84" t="s">
        <v>85</v>
      </c>
      <c r="B84">
        <v>326.5</v>
      </c>
      <c r="C84">
        <f t="shared" si="13"/>
        <v>5.7884299487164856</v>
      </c>
    </row>
    <row r="85" spans="1:3">
      <c r="A85" t="s">
        <v>86</v>
      </c>
      <c r="B85">
        <v>309.25</v>
      </c>
      <c r="C85">
        <f t="shared" si="13"/>
        <v>5.7341500112725976</v>
      </c>
    </row>
  </sheetData>
  <pageMargins left="0.7" right="0.7" top="0.75" bottom="0.75" header="0.3" footer="0.3"/>
  <pageSetup paperSize="9" firstPageNumber="429496729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E1:S23"/>
  <sheetViews>
    <sheetView workbookViewId="0">
      <selection activeCell="N11" sqref="N11"/>
    </sheetView>
  </sheetViews>
  <sheetFormatPr defaultRowHeight="15"/>
  <sheetData>
    <row r="1" spans="5:19">
      <c r="E1" t="s">
        <v>220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219</v>
      </c>
      <c r="S1" t="s">
        <v>218</v>
      </c>
    </row>
    <row r="2" spans="5:19">
      <c r="E2">
        <v>2016</v>
      </c>
      <c r="F2" s="25">
        <v>5.0983408745153609</v>
      </c>
      <c r="G2" s="25">
        <v>4.9921318225316957</v>
      </c>
      <c r="H2" s="25">
        <v>5.0288025980517048</v>
      </c>
      <c r="I2" s="25">
        <v>5.0205856249494234</v>
      </c>
      <c r="J2" s="25">
        <v>5.1044291733826164</v>
      </c>
      <c r="K2" s="25">
        <v>5.0482521576675623</v>
      </c>
      <c r="L2" s="25">
        <v>5.1119877883565437</v>
      </c>
      <c r="M2" s="25">
        <v>5.0418109115647054</v>
      </c>
      <c r="N2" s="25">
        <v>5.0782939425700704</v>
      </c>
      <c r="O2" s="25">
        <v>5.1104806290659717</v>
      </c>
      <c r="P2" s="25">
        <v>5.0875963352323836</v>
      </c>
      <c r="Q2" s="25">
        <v>5.1239639794032588</v>
      </c>
      <c r="R2" s="25">
        <f>AVERAGE(F2:Q2)</f>
        <v>5.0705563197742745</v>
      </c>
      <c r="S2" s="25">
        <f>_xlfn.STDEV.S(F2:Q2)</f>
        <v>4.2796664401197511E-2</v>
      </c>
    </row>
    <row r="3" spans="5:19">
      <c r="E3">
        <v>2017</v>
      </c>
      <c r="F3" s="25">
        <v>5.1089711948171175</v>
      </c>
      <c r="G3" s="25">
        <v>5.1489469098937679</v>
      </c>
      <c r="H3" s="25">
        <v>5.1029105702054265</v>
      </c>
      <c r="I3" s="25">
        <v>5.1254509685248371</v>
      </c>
      <c r="J3" s="25">
        <v>5.1164956847957335</v>
      </c>
      <c r="K3" s="25">
        <v>5.1733208763733511</v>
      </c>
      <c r="L3" s="25">
        <v>5.1254509685248371</v>
      </c>
      <c r="M3" s="25">
        <v>5.0482521576675623</v>
      </c>
      <c r="N3" s="25">
        <v>5.1119877883565437</v>
      </c>
      <c r="O3" s="25">
        <v>5.0875963352323836</v>
      </c>
      <c r="P3" s="25">
        <v>5.072043922224899</v>
      </c>
      <c r="Q3" s="25">
        <v>5.0689042022202315</v>
      </c>
      <c r="R3" s="25">
        <f t="shared" ref="R3:R5" si="0">AVERAGE(F3:Q3)</f>
        <v>5.1075276315697247</v>
      </c>
      <c r="S3" s="25">
        <f t="shared" ref="S3:S5" si="1">_xlfn.STDEV.S(F3:Q3)</f>
        <v>3.4996390859632839E-2</v>
      </c>
    </row>
    <row r="4" spans="5:19">
      <c r="E4">
        <v>2018</v>
      </c>
      <c r="F4" s="25">
        <v>5.0641760610242859</v>
      </c>
      <c r="G4" s="25">
        <v>5.1164956847957335</v>
      </c>
      <c r="H4" s="25">
        <v>5.0983408745153609</v>
      </c>
      <c r="I4" s="25">
        <v>5.1254509685248371</v>
      </c>
      <c r="J4" s="25">
        <v>5.2081190986298882</v>
      </c>
      <c r="K4" s="25">
        <v>5.1845886012196933</v>
      </c>
      <c r="L4" s="25">
        <v>5.3095045559386014</v>
      </c>
      <c r="M4" s="25">
        <v>5.321789722733179</v>
      </c>
      <c r="N4" s="25">
        <v>5.3057893813867381</v>
      </c>
      <c r="O4" s="25">
        <v>5.2907891001272453</v>
      </c>
      <c r="P4" s="25">
        <v>5.3045479162986728</v>
      </c>
      <c r="Q4" s="25">
        <v>5.3144367484279202</v>
      </c>
      <c r="R4" s="25">
        <f t="shared" si="0"/>
        <v>5.2203357261351799</v>
      </c>
      <c r="S4" s="25">
        <f t="shared" si="1"/>
        <v>9.8598475589531401E-2</v>
      </c>
    </row>
    <row r="5" spans="5:19">
      <c r="E5">
        <v>2019</v>
      </c>
      <c r="F5" s="25">
        <v>5.3193447337401123</v>
      </c>
      <c r="G5" s="25">
        <v>5.2639846874675316</v>
      </c>
      <c r="H5" s="25">
        <v>5.2244016835978684</v>
      </c>
      <c r="I5" s="25">
        <v>5.2108513407667605</v>
      </c>
      <c r="J5" s="25">
        <v>5.2217062641761967</v>
      </c>
      <c r="K5" s="25">
        <v>5.1943447761650585</v>
      </c>
      <c r="L5" s="25">
        <v>5.1633563811139194</v>
      </c>
      <c r="M5" s="25">
        <v>5.1013896573647202</v>
      </c>
      <c r="N5" s="25">
        <v>5.1633563811139194</v>
      </c>
      <c r="O5" s="25">
        <v>5.181783550292085</v>
      </c>
      <c r="P5" s="25">
        <v>5.2230548820474896</v>
      </c>
      <c r="Q5" s="25">
        <v>5.240423388129134</v>
      </c>
      <c r="R5" s="25">
        <f t="shared" si="0"/>
        <v>5.2089998104979003</v>
      </c>
      <c r="S5" s="25">
        <f t="shared" si="1"/>
        <v>5.5176172453335913E-2</v>
      </c>
    </row>
    <row r="6" spans="5:19">
      <c r="E6" t="s">
        <v>217</v>
      </c>
      <c r="F6" s="25">
        <f>AVERAGE(F2:F5)</f>
        <v>5.1477082160242187</v>
      </c>
      <c r="G6" s="25">
        <f t="shared" ref="G6:Q6" si="2">AVERAGE(G2:G5)</f>
        <v>5.1303897761721817</v>
      </c>
      <c r="H6" s="25">
        <f t="shared" si="2"/>
        <v>5.1136139315925906</v>
      </c>
      <c r="I6" s="25">
        <f t="shared" si="2"/>
        <v>5.1205847256914652</v>
      </c>
      <c r="J6" s="25">
        <f t="shared" si="2"/>
        <v>5.1626875552461087</v>
      </c>
      <c r="K6" s="25">
        <f t="shared" si="2"/>
        <v>5.1501266028564157</v>
      </c>
      <c r="L6" s="25">
        <f t="shared" si="2"/>
        <v>5.1775749234834763</v>
      </c>
      <c r="M6" s="25">
        <f t="shared" si="2"/>
        <v>5.1283106123325419</v>
      </c>
      <c r="N6" s="25">
        <f t="shared" si="2"/>
        <v>5.1648568733568183</v>
      </c>
      <c r="O6" s="25">
        <f t="shared" si="2"/>
        <v>5.1676624036794214</v>
      </c>
      <c r="P6" s="25">
        <f t="shared" si="2"/>
        <v>5.1718107639508615</v>
      </c>
      <c r="Q6" s="25">
        <f t="shared" si="2"/>
        <v>5.1869320795451364</v>
      </c>
      <c r="R6" s="25" t="s">
        <v>221</v>
      </c>
      <c r="S6" s="25" t="s">
        <v>222</v>
      </c>
    </row>
    <row r="7" spans="5:19">
      <c r="E7" t="s">
        <v>218</v>
      </c>
      <c r="F7" s="25">
        <f>_xlfn.STDEV.S(F2:F5)</f>
        <v>0.11600920416389766</v>
      </c>
      <c r="G7" s="25">
        <f t="shared" ref="G7:Q7" si="3">_xlfn.STDEV.S(G2:G5)</f>
        <v>0.11180380890352094</v>
      </c>
      <c r="H7" s="25">
        <f t="shared" si="3"/>
        <v>8.1270569722039929E-2</v>
      </c>
      <c r="I7" s="25">
        <f t="shared" si="3"/>
        <v>7.7878629043307376E-2</v>
      </c>
      <c r="J7" s="25">
        <f t="shared" si="3"/>
        <v>6.0758980381678068E-2</v>
      </c>
      <c r="K7" s="25">
        <f t="shared" si="3"/>
        <v>6.845741520210169E-2</v>
      </c>
      <c r="L7" s="25">
        <f t="shared" si="3"/>
        <v>9.0602012195366552E-2</v>
      </c>
      <c r="M7" s="25">
        <f t="shared" si="3"/>
        <v>0.13171997870997809</v>
      </c>
      <c r="N7" s="25">
        <f t="shared" si="3"/>
        <v>0.10025385184908021</v>
      </c>
      <c r="O7" s="25">
        <f t="shared" si="3"/>
        <v>9.1359948964375742E-2</v>
      </c>
      <c r="P7" s="25">
        <f t="shared" si="3"/>
        <v>0.11149081272353055</v>
      </c>
      <c r="Q7" s="25">
        <f t="shared" si="3"/>
        <v>0.11107703354314837</v>
      </c>
      <c r="R7" s="25">
        <f>AVERAGE(F2:Q5)</f>
        <v>5.1518548719942689</v>
      </c>
      <c r="S7" s="25">
        <f>_xlfn.STDEV.P(F2:Q5)</f>
        <v>8.8081454534618339E-2</v>
      </c>
    </row>
    <row r="10" spans="5:19">
      <c r="F10" s="22"/>
      <c r="G10" s="22" t="s">
        <v>228</v>
      </c>
      <c r="H10" s="22" t="s">
        <v>165</v>
      </c>
      <c r="I10" s="22" t="s">
        <v>224</v>
      </c>
      <c r="J10" s="22" t="s">
        <v>223</v>
      </c>
      <c r="K10" s="22"/>
      <c r="L10" s="22"/>
      <c r="M10" s="22"/>
      <c r="N10" s="22"/>
      <c r="O10" s="22"/>
      <c r="P10" s="22"/>
      <c r="Q10" s="22"/>
    </row>
    <row r="11" spans="5:19">
      <c r="F11" s="22"/>
      <c r="G11" s="22">
        <f>DEVSQ(F6:Q6)*4</f>
        <v>2.5207608120085257E-2</v>
      </c>
      <c r="H11" s="22">
        <v>11</v>
      </c>
      <c r="I11" s="22" t="s">
        <v>225</v>
      </c>
      <c r="J11" s="22">
        <f>G11/H11</f>
        <v>2.2916007381895689E-3</v>
      </c>
      <c r="K11" s="22"/>
      <c r="L11" s="22"/>
      <c r="M11" s="23" t="s">
        <v>229</v>
      </c>
      <c r="N11" s="25">
        <f>J11/J13</f>
        <v>0.69864569963891554</v>
      </c>
      <c r="O11" s="22"/>
      <c r="P11" s="22"/>
      <c r="Q11" s="22"/>
    </row>
    <row r="12" spans="5:19">
      <c r="F12" s="22"/>
      <c r="G12" s="22">
        <f>DEVSQ(R2:R5)*12</f>
        <v>0.19835436260610068</v>
      </c>
      <c r="H12" s="22">
        <v>3</v>
      </c>
      <c r="I12" s="22" t="s">
        <v>226</v>
      </c>
      <c r="J12" s="22">
        <f t="shared" ref="J12:J13" si="4">G12/H12</f>
        <v>6.6118120868700225E-2</v>
      </c>
      <c r="K12" s="22"/>
      <c r="L12" s="22"/>
      <c r="M12" s="23" t="s">
        <v>230</v>
      </c>
      <c r="N12" s="25">
        <f>J12/J13</f>
        <v>20.15758680965401</v>
      </c>
      <c r="O12" s="22"/>
      <c r="P12" s="22"/>
      <c r="Q12" s="22"/>
    </row>
    <row r="13" spans="5:19">
      <c r="F13" s="22"/>
      <c r="G13" s="24">
        <f>SUM(F16:Q19)</f>
        <v>0.10824202367428912</v>
      </c>
      <c r="H13" s="22">
        <f>H11*H12</f>
        <v>33</v>
      </c>
      <c r="I13" s="22" t="s">
        <v>227</v>
      </c>
      <c r="J13" s="22">
        <f t="shared" si="4"/>
        <v>3.2800613234633064E-3</v>
      </c>
      <c r="K13" s="22"/>
      <c r="L13" s="22"/>
      <c r="M13" s="22"/>
      <c r="N13" s="22"/>
      <c r="O13" s="22"/>
      <c r="P13" s="22"/>
      <c r="Q13" s="22"/>
    </row>
    <row r="14" spans="5:19"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 spans="5:19"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</row>
    <row r="16" spans="5:19"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spans="6:17">
      <c r="F17" s="24">
        <f t="shared" ref="F17:Q17" si="5">(F2-F$6-$R2+$R$7)^2</f>
        <v>1.0196022174790106E-3</v>
      </c>
      <c r="G17" s="24">
        <f t="shared" si="5"/>
        <v>3.2443734101806885E-3</v>
      </c>
      <c r="H17" s="24">
        <f t="shared" si="5"/>
        <v>1.2339632608402674E-5</v>
      </c>
      <c r="I17" s="24">
        <f t="shared" si="5"/>
        <v>3.4971051502544464E-4</v>
      </c>
      <c r="J17" s="24">
        <f t="shared" si="5"/>
        <v>5.3084945005664214E-4</v>
      </c>
      <c r="K17" s="24">
        <f t="shared" si="5"/>
        <v>4.2336737146593572E-4</v>
      </c>
      <c r="L17" s="24">
        <f t="shared" si="5"/>
        <v>2.4684862707215752E-4</v>
      </c>
      <c r="M17" s="24">
        <f t="shared" si="5"/>
        <v>2.7051946216719343E-5</v>
      </c>
      <c r="N17" s="24">
        <f t="shared" si="5"/>
        <v>2.771368169409296E-5</v>
      </c>
      <c r="O17" s="24">
        <f t="shared" si="5"/>
        <v>5.8161896212353774E-4</v>
      </c>
      <c r="P17" s="24">
        <f t="shared" si="5"/>
        <v>8.50233575440752E-6</v>
      </c>
      <c r="Q17" s="24">
        <f t="shared" si="5"/>
        <v>3.3600547338814016E-4</v>
      </c>
    </row>
    <row r="18" spans="6:17">
      <c r="F18" s="24">
        <f t="shared" ref="F18:Q18" si="6">(F3-F$6-$R3+$R$7)^2</f>
        <v>3.1250550899069819E-5</v>
      </c>
      <c r="G18" s="24">
        <f t="shared" si="6"/>
        <v>3.954444511750521E-3</v>
      </c>
      <c r="H18" s="24">
        <f t="shared" si="6"/>
        <v>1.1305652415203741E-3</v>
      </c>
      <c r="I18" s="24">
        <f t="shared" si="6"/>
        <v>2.4199987950468786E-3</v>
      </c>
      <c r="J18" s="24">
        <f t="shared" si="6"/>
        <v>3.4768451332302426E-6</v>
      </c>
      <c r="K18" s="24">
        <f t="shared" si="6"/>
        <v>4.5591548449494456E-3</v>
      </c>
      <c r="L18" s="24">
        <f t="shared" si="6"/>
        <v>6.0788757526166925E-5</v>
      </c>
      <c r="M18" s="24">
        <f t="shared" si="6"/>
        <v>1.27671967109589E-3</v>
      </c>
      <c r="N18" s="24">
        <f t="shared" si="6"/>
        <v>7.2963108755934392E-5</v>
      </c>
      <c r="O18" s="24">
        <f t="shared" si="6"/>
        <v>1.2772638284213671E-3</v>
      </c>
      <c r="P18" s="24">
        <f t="shared" si="6"/>
        <v>3.0735493924602137E-3</v>
      </c>
      <c r="Q18" s="24">
        <f t="shared" si="6"/>
        <v>5.4317838795187867E-3</v>
      </c>
    </row>
    <row r="19" spans="6:17">
      <c r="F19" s="24">
        <f t="shared" ref="F19:Q19" si="7">(F4-F$6-$R4+$R$7)^2</f>
        <v>2.3107954948054264E-2</v>
      </c>
      <c r="G19" s="24">
        <f t="shared" si="7"/>
        <v>6.7856316489879036E-3</v>
      </c>
      <c r="H19" s="24">
        <f t="shared" si="7"/>
        <v>7.0147176443361922E-3</v>
      </c>
      <c r="I19" s="24">
        <f t="shared" si="7"/>
        <v>4.0468187718092803E-3</v>
      </c>
      <c r="J19" s="24">
        <f t="shared" si="7"/>
        <v>5.3127072637881596E-4</v>
      </c>
      <c r="K19" s="24">
        <f t="shared" si="7"/>
        <v>1.1572825484194148E-3</v>
      </c>
      <c r="L19" s="24">
        <f t="shared" si="7"/>
        <v>4.02574746956629E-3</v>
      </c>
      <c r="M19" s="24">
        <f t="shared" si="7"/>
        <v>1.5624564067972142E-2</v>
      </c>
      <c r="N19" s="24">
        <f t="shared" si="7"/>
        <v>5.2492421512527181E-3</v>
      </c>
      <c r="O19" s="24">
        <f t="shared" si="7"/>
        <v>2.9861680814319961E-3</v>
      </c>
      <c r="P19" s="24">
        <f t="shared" si="7"/>
        <v>4.1288718592541081E-3</v>
      </c>
      <c r="Q19" s="24">
        <f t="shared" si="7"/>
        <v>3.483810706682933E-3</v>
      </c>
    </row>
    <row r="20" spans="6:17">
      <c r="F20" s="24">
        <f t="shared" ref="F20:Q20" si="8">(F5-F$6-$R5+$R$7)^2</f>
        <v>1.3108321710517727E-2</v>
      </c>
      <c r="G20" s="24">
        <f t="shared" si="8"/>
        <v>5.844598339854499E-3</v>
      </c>
      <c r="H20" s="24">
        <f t="shared" si="8"/>
        <v>2.8775514403724233E-3</v>
      </c>
      <c r="I20" s="24">
        <f t="shared" si="8"/>
        <v>1.0970454589179148E-3</v>
      </c>
      <c r="J20" s="24">
        <f t="shared" si="8"/>
        <v>3.5110156110635159E-6</v>
      </c>
      <c r="K20" s="24">
        <f t="shared" si="8"/>
        <v>1.6710125840636546E-4</v>
      </c>
      <c r="L20" s="24">
        <f t="shared" si="8"/>
        <v>5.0927464023379013E-3</v>
      </c>
      <c r="M20" s="24">
        <f t="shared" si="8"/>
        <v>7.0670744451537008E-3</v>
      </c>
      <c r="N20" s="24">
        <f t="shared" si="8"/>
        <v>3.4392865474460791E-3</v>
      </c>
      <c r="O20" s="24">
        <f t="shared" si="8"/>
        <v>1.8510466686772998E-3</v>
      </c>
      <c r="P20" s="24">
        <f t="shared" si="8"/>
        <v>3.4819681475705856E-5</v>
      </c>
      <c r="Q20" s="24">
        <f t="shared" si="8"/>
        <v>1.3349011589642513E-5</v>
      </c>
    </row>
    <row r="23" spans="6:17"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</sheetData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87"/>
  <sheetViews>
    <sheetView topLeftCell="C1" workbookViewId="0">
      <selection activeCell="M40" sqref="M40"/>
    </sheetView>
  </sheetViews>
  <sheetFormatPr defaultRowHeight="15"/>
  <sheetData>
    <row r="1" spans="1:23" ht="18.75">
      <c r="A1" s="29" t="s">
        <v>87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23">
      <c r="A2" s="1"/>
      <c r="B2" s="28" t="s">
        <v>88</v>
      </c>
      <c r="C2" s="28"/>
      <c r="D2" s="28"/>
      <c r="E2" s="28"/>
      <c r="F2" s="28" t="s">
        <v>89</v>
      </c>
      <c r="G2" s="28"/>
      <c r="H2" s="28"/>
      <c r="I2" s="28"/>
      <c r="K2" s="30" t="s">
        <v>90</v>
      </c>
      <c r="L2" s="30"/>
      <c r="M2" s="30"/>
      <c r="N2" s="30"/>
      <c r="O2" s="30"/>
      <c r="S2" s="30" t="s">
        <v>91</v>
      </c>
      <c r="T2" s="30"/>
      <c r="U2" s="30"/>
      <c r="V2" s="30"/>
      <c r="W2" s="30"/>
    </row>
    <row r="3" spans="1:23">
      <c r="A3" s="2" t="s">
        <v>0</v>
      </c>
      <c r="B3" s="3" t="s">
        <v>92</v>
      </c>
      <c r="C3" s="3" t="s">
        <v>93</v>
      </c>
      <c r="D3" s="3" t="s">
        <v>91</v>
      </c>
      <c r="E3" s="3" t="s">
        <v>94</v>
      </c>
      <c r="F3" s="4" t="s">
        <v>92</v>
      </c>
      <c r="G3" s="3" t="s">
        <v>93</v>
      </c>
      <c r="H3" s="3" t="s">
        <v>91</v>
      </c>
      <c r="I3" s="5" t="s">
        <v>94</v>
      </c>
      <c r="K3" s="3" t="s">
        <v>0</v>
      </c>
      <c r="L3" s="3" t="s">
        <v>92</v>
      </c>
      <c r="M3" s="3" t="s">
        <v>93</v>
      </c>
      <c r="N3" s="3" t="s">
        <v>91</v>
      </c>
      <c r="O3" s="3" t="s">
        <v>94</v>
      </c>
      <c r="S3" t="s">
        <v>95</v>
      </c>
    </row>
    <row r="4" spans="1:23">
      <c r="A4" s="6" t="s">
        <v>3</v>
      </c>
      <c r="B4">
        <v>5.0983408745153609</v>
      </c>
      <c r="C4">
        <v>5.09834087451536</v>
      </c>
      <c r="D4">
        <v>5.06083651329907</v>
      </c>
      <c r="E4">
        <v>5.0480729468612697</v>
      </c>
      <c r="F4" s="7">
        <v>163.75</v>
      </c>
      <c r="G4">
        <f t="shared" ref="G4:G63" si="0">EXP(C4)</f>
        <v>163.7499999999998</v>
      </c>
      <c r="H4">
        <f t="shared" ref="H4:I63" si="1">EXP(D4)</f>
        <v>157.72239803879279</v>
      </c>
      <c r="I4" s="6">
        <f t="shared" si="1"/>
        <v>155.72209041784396</v>
      </c>
      <c r="K4" t="s">
        <v>51</v>
      </c>
      <c r="L4" s="8">
        <v>191</v>
      </c>
      <c r="M4">
        <f t="shared" ref="M4:M15" si="2">($F52-G52)^2</f>
        <v>14.019426826822267</v>
      </c>
      <c r="N4">
        <f t="shared" ref="N4:N15" si="3">($F52-H52)^2</f>
        <v>2.4099613254026822</v>
      </c>
      <c r="O4">
        <f t="shared" ref="O4:O15" si="4">($F52-I52)^2</f>
        <v>2.2251765540093418</v>
      </c>
      <c r="S4" t="s">
        <v>96</v>
      </c>
    </row>
    <row r="5" spans="1:23">
      <c r="A5" s="6" t="s">
        <v>4</v>
      </c>
      <c r="B5">
        <v>4.9921318225316957</v>
      </c>
      <c r="C5">
        <v>5.0969173406198998</v>
      </c>
      <c r="D5">
        <v>5.0953933154510498</v>
      </c>
      <c r="E5">
        <v>5.0524891989945901</v>
      </c>
      <c r="F5" s="7">
        <v>147.25</v>
      </c>
      <c r="G5">
        <f t="shared" si="0"/>
        <v>163.51706216140894</v>
      </c>
      <c r="H5">
        <f t="shared" si="1"/>
        <v>163.2680478433804</v>
      </c>
      <c r="I5" s="6">
        <f t="shared" ref="I5:I63" si="5">EXP(E5)</f>
        <v>156.41131921574643</v>
      </c>
      <c r="K5" t="s">
        <v>52</v>
      </c>
      <c r="L5" s="8">
        <v>187.5</v>
      </c>
      <c r="M5">
        <f t="shared" si="2"/>
        <v>0.26074071677935601</v>
      </c>
      <c r="N5">
        <f t="shared" si="3"/>
        <v>20.473512442574247</v>
      </c>
      <c r="O5">
        <f t="shared" si="4"/>
        <v>34.148529761373275</v>
      </c>
      <c r="S5" t="s">
        <v>97</v>
      </c>
    </row>
    <row r="6" spans="1:23">
      <c r="A6" s="6" t="s">
        <v>5</v>
      </c>
      <c r="B6">
        <v>5.0288025980517048</v>
      </c>
      <c r="C6">
        <v>5.0137590069052704</v>
      </c>
      <c r="D6">
        <v>5.0163233485724801</v>
      </c>
      <c r="E6">
        <v>5.0569054511279097</v>
      </c>
      <c r="F6" s="7">
        <v>152.75</v>
      </c>
      <c r="G6">
        <f t="shared" si="0"/>
        <v>150.46928950257319</v>
      </c>
      <c r="H6">
        <f t="shared" si="1"/>
        <v>150.85563932604052</v>
      </c>
      <c r="I6" s="6">
        <f t="shared" si="5"/>
        <v>157.10359855281493</v>
      </c>
      <c r="K6" t="s">
        <v>53</v>
      </c>
      <c r="L6" s="8">
        <v>196.25</v>
      </c>
      <c r="M6">
        <f t="shared" si="2"/>
        <v>90.756566828149658</v>
      </c>
      <c r="N6">
        <f t="shared" si="3"/>
        <v>2.6017787427725789</v>
      </c>
      <c r="O6">
        <f t="shared" si="4"/>
        <v>4.2048908515570762</v>
      </c>
      <c r="S6" t="s">
        <v>98</v>
      </c>
    </row>
    <row r="7" spans="1:23">
      <c r="A7" s="6" t="s">
        <v>6</v>
      </c>
      <c r="B7">
        <v>5.0205856249494234</v>
      </c>
      <c r="C7">
        <v>5.0240697749758496</v>
      </c>
      <c r="D7">
        <v>5.0174124051669402</v>
      </c>
      <c r="E7">
        <v>5.0613217032612301</v>
      </c>
      <c r="F7" s="7">
        <v>151.5</v>
      </c>
      <c r="G7">
        <f t="shared" si="0"/>
        <v>152.0287693499684</v>
      </c>
      <c r="H7">
        <f t="shared" si="1"/>
        <v>151.02001914807781</v>
      </c>
      <c r="I7" s="6">
        <f t="shared" si="5"/>
        <v>157.79894193079144</v>
      </c>
      <c r="K7" t="s">
        <v>54</v>
      </c>
      <c r="L7" s="8">
        <v>195.75</v>
      </c>
      <c r="M7">
        <f t="shared" si="2"/>
        <v>86.345762431251728</v>
      </c>
      <c r="N7">
        <f t="shared" si="3"/>
        <v>2.3554979777717802</v>
      </c>
      <c r="O7">
        <f t="shared" si="4"/>
        <v>0.47755412204279557</v>
      </c>
      <c r="S7" t="s">
        <v>99</v>
      </c>
    </row>
    <row r="8" spans="1:23">
      <c r="A8" s="6" t="s">
        <v>7</v>
      </c>
      <c r="B8">
        <v>5.1044291733826164</v>
      </c>
      <c r="C8">
        <v>5.0199285343767697</v>
      </c>
      <c r="D8">
        <v>5.0128214547709797</v>
      </c>
      <c r="E8">
        <v>5.0657379553945399</v>
      </c>
      <c r="F8" s="7">
        <v>164.75</v>
      </c>
      <c r="G8">
        <f t="shared" si="0"/>
        <v>151.40048347750795</v>
      </c>
      <c r="H8">
        <f t="shared" si="1"/>
        <v>150.32828280994647</v>
      </c>
      <c r="I8" s="6">
        <f t="shared" si="5"/>
        <v>158.49736291117483</v>
      </c>
      <c r="K8" t="s">
        <v>55</v>
      </c>
      <c r="L8" s="8">
        <v>188.25</v>
      </c>
      <c r="M8">
        <f t="shared" si="2"/>
        <v>4.233232841953833</v>
      </c>
      <c r="N8">
        <f t="shared" si="3"/>
        <v>137.32437982054495</v>
      </c>
      <c r="O8">
        <f t="shared" si="4"/>
        <v>58.863903891875466</v>
      </c>
    </row>
    <row r="9" spans="1:23">
      <c r="A9" s="6" t="s">
        <v>8</v>
      </c>
      <c r="B9">
        <v>5.0482521576675623</v>
      </c>
      <c r="C9">
        <v>5.0844171889186498</v>
      </c>
      <c r="D9">
        <v>5.0845127241430399</v>
      </c>
      <c r="E9">
        <v>5.0701542075278603</v>
      </c>
      <c r="F9" s="7">
        <v>155.75</v>
      </c>
      <c r="G9">
        <f t="shared" si="0"/>
        <v>161.48579609498654</v>
      </c>
      <c r="H9">
        <f t="shared" si="1"/>
        <v>161.50122441371451</v>
      </c>
      <c r="I9" s="6">
        <f t="shared" si="5"/>
        <v>159.19887511549251</v>
      </c>
      <c r="K9" t="s">
        <v>56</v>
      </c>
      <c r="L9" s="8">
        <v>180.5</v>
      </c>
      <c r="M9">
        <f t="shared" si="2"/>
        <v>29.459439279906245</v>
      </c>
      <c r="N9">
        <f t="shared" si="3"/>
        <v>492.34475735054423</v>
      </c>
      <c r="O9">
        <f t="shared" si="4"/>
        <v>265.34576117491753</v>
      </c>
      <c r="S9" t="s">
        <v>100</v>
      </c>
      <c r="T9" t="s">
        <v>101</v>
      </c>
      <c r="W9">
        <v>0.42799999999999999</v>
      </c>
    </row>
    <row r="10" spans="1:23">
      <c r="A10" s="6" t="s">
        <v>9</v>
      </c>
      <c r="B10">
        <v>5.1119877883565437</v>
      </c>
      <c r="C10">
        <v>5.0547842073467102</v>
      </c>
      <c r="D10">
        <v>5.0635288168155199</v>
      </c>
      <c r="E10">
        <v>5.0745704596611798</v>
      </c>
      <c r="F10" s="7">
        <v>166</v>
      </c>
      <c r="G10">
        <f t="shared" si="0"/>
        <v>156.77069672917145</v>
      </c>
      <c r="H10">
        <f t="shared" si="1"/>
        <v>158.14760674425833</v>
      </c>
      <c r="I10" s="6">
        <f t="shared" si="5"/>
        <v>159.90349222555594</v>
      </c>
      <c r="K10" t="s">
        <v>57</v>
      </c>
      <c r="L10" s="8">
        <v>182.75</v>
      </c>
      <c r="M10">
        <f t="shared" si="2"/>
        <v>8.4865537525623385</v>
      </c>
      <c r="N10">
        <f t="shared" si="3"/>
        <v>515.11492794398669</v>
      </c>
      <c r="O10">
        <f t="shared" si="4"/>
        <v>222.32094437038674</v>
      </c>
    </row>
    <row r="11" spans="1:23">
      <c r="A11" s="6" t="s">
        <v>10</v>
      </c>
      <c r="B11">
        <v>5.0418109115647054</v>
      </c>
      <c r="C11">
        <v>5.0979806107105397</v>
      </c>
      <c r="D11">
        <v>5.1084232534599199</v>
      </c>
      <c r="E11">
        <v>5.0789867117945002</v>
      </c>
      <c r="F11" s="7">
        <v>154.75</v>
      </c>
      <c r="G11">
        <f t="shared" si="0"/>
        <v>163.69101742724143</v>
      </c>
      <c r="H11">
        <f t="shared" si="1"/>
        <v>165.4093405456843</v>
      </c>
      <c r="I11" s="6">
        <f t="shared" si="5"/>
        <v>160.61122798373452</v>
      </c>
      <c r="K11" t="s">
        <v>58</v>
      </c>
      <c r="L11" s="8">
        <v>187.75</v>
      </c>
      <c r="M11">
        <f t="shared" si="2"/>
        <v>5.5269224697854895</v>
      </c>
      <c r="N11">
        <f t="shared" si="3"/>
        <v>419.87915817465813</v>
      </c>
      <c r="O11">
        <f t="shared" si="4"/>
        <v>116.32225123871279</v>
      </c>
    </row>
    <row r="12" spans="1:23">
      <c r="A12" s="6" t="s">
        <v>11</v>
      </c>
      <c r="B12">
        <v>5.0782939425700704</v>
      </c>
      <c r="C12">
        <v>5.0527435880873401</v>
      </c>
      <c r="D12">
        <v>5.0636924975413997</v>
      </c>
      <c r="E12">
        <v>5.0834029639278198</v>
      </c>
      <c r="F12" s="7">
        <v>160.5</v>
      </c>
      <c r="G12">
        <f t="shared" si="0"/>
        <v>156.45111361075297</v>
      </c>
      <c r="H12">
        <f t="shared" si="1"/>
        <v>158.17349457793827</v>
      </c>
      <c r="I12" s="6">
        <f t="shared" si="5"/>
        <v>161.32209619322114</v>
      </c>
      <c r="K12" t="s">
        <v>59</v>
      </c>
      <c r="L12" s="8">
        <v>197.75</v>
      </c>
      <c r="M12">
        <f t="shared" si="2"/>
        <v>159.13002146988313</v>
      </c>
      <c r="N12">
        <f t="shared" si="3"/>
        <v>177.52317233456841</v>
      </c>
      <c r="O12">
        <f t="shared" si="4"/>
        <v>2.768896419524348</v>
      </c>
      <c r="S12" s="28" t="s">
        <v>93</v>
      </c>
      <c r="T12" s="28"/>
      <c r="U12" s="28"/>
      <c r="V12" s="28"/>
      <c r="W12" s="28"/>
    </row>
    <row r="13" spans="1:23">
      <c r="A13" s="6" t="s">
        <v>12</v>
      </c>
      <c r="B13">
        <v>5.1104806290659717</v>
      </c>
      <c r="C13">
        <v>5.0712498416954901</v>
      </c>
      <c r="D13">
        <v>5.0762790182713999</v>
      </c>
      <c r="E13">
        <v>5.0878192160611402</v>
      </c>
      <c r="F13" s="7">
        <v>165.75</v>
      </c>
      <c r="G13">
        <f t="shared" si="0"/>
        <v>159.37339442972112</v>
      </c>
      <c r="H13">
        <f t="shared" si="1"/>
        <v>160.17693023992135</v>
      </c>
      <c r="I13" s="6">
        <f t="shared" si="5"/>
        <v>162.03611071830241</v>
      </c>
      <c r="K13" t="s">
        <v>60</v>
      </c>
      <c r="L13" s="8">
        <v>205.25</v>
      </c>
      <c r="M13">
        <f t="shared" si="2"/>
        <v>415.26426000283612</v>
      </c>
      <c r="N13">
        <f t="shared" si="3"/>
        <v>75.605599502755325</v>
      </c>
      <c r="O13">
        <f t="shared" si="4"/>
        <v>24.536071410697453</v>
      </c>
      <c r="S13" t="s">
        <v>95</v>
      </c>
    </row>
    <row r="14" spans="1:23">
      <c r="A14" s="6" t="s">
        <v>13</v>
      </c>
      <c r="B14">
        <v>5.0875963352323836</v>
      </c>
      <c r="C14">
        <v>5.1004271065647497</v>
      </c>
      <c r="D14">
        <v>5.1083183215189401</v>
      </c>
      <c r="E14">
        <v>5.0922354681944597</v>
      </c>
      <c r="F14" s="7">
        <v>162</v>
      </c>
      <c r="G14">
        <f t="shared" si="0"/>
        <v>164.09197709584205</v>
      </c>
      <c r="H14">
        <f t="shared" si="1"/>
        <v>165.39198473313013</v>
      </c>
      <c r="I14" s="6">
        <f t="shared" si="5"/>
        <v>162.75328548462798</v>
      </c>
      <c r="K14" t="s">
        <v>61</v>
      </c>
      <c r="L14" s="8">
        <v>210.25</v>
      </c>
      <c r="M14">
        <f t="shared" si="2"/>
        <v>657.4618063467575</v>
      </c>
      <c r="N14">
        <f t="shared" si="3"/>
        <v>43.633618780665849</v>
      </c>
      <c r="O14">
        <f t="shared" si="4"/>
        <v>82.208194338611989</v>
      </c>
      <c r="S14" t="s">
        <v>96</v>
      </c>
    </row>
    <row r="15" spans="1:23">
      <c r="A15" s="6" t="s">
        <v>14</v>
      </c>
      <c r="B15">
        <v>5.1239639794032588</v>
      </c>
      <c r="C15">
        <v>5.0889953144146096</v>
      </c>
      <c r="D15">
        <v>5.0996077623424503</v>
      </c>
      <c r="E15">
        <v>5.0966517203277801</v>
      </c>
      <c r="F15" s="7">
        <v>168</v>
      </c>
      <c r="G15">
        <f t="shared" si="0"/>
        <v>162.22679323003538</v>
      </c>
      <c r="H15">
        <f t="shared" si="1"/>
        <v>163.95758434696245</v>
      </c>
      <c r="I15" s="6">
        <f t="shared" si="5"/>
        <v>163.4736344794832</v>
      </c>
      <c r="K15" t="s">
        <v>62</v>
      </c>
      <c r="L15" s="8">
        <v>213.25</v>
      </c>
      <c r="M15">
        <f t="shared" si="2"/>
        <v>835.41972462100091</v>
      </c>
      <c r="N15">
        <f t="shared" si="3"/>
        <v>42.975811706219659</v>
      </c>
      <c r="O15">
        <f t="shared" si="4"/>
        <v>124.91266111338312</v>
      </c>
      <c r="S15" t="s">
        <v>102</v>
      </c>
    </row>
    <row r="16" spans="1:23">
      <c r="A16" s="6" t="s">
        <v>15</v>
      </c>
      <c r="B16">
        <v>5.1089711948171175</v>
      </c>
      <c r="C16">
        <v>5.1148480385835899</v>
      </c>
      <c r="D16">
        <v>5.1256886144377098</v>
      </c>
      <c r="E16">
        <v>5.1010679724610997</v>
      </c>
      <c r="F16" s="7">
        <v>165.5</v>
      </c>
      <c r="G16">
        <f t="shared" si="0"/>
        <v>166.47548121115031</v>
      </c>
      <c r="H16">
        <f t="shared" si="1"/>
        <v>168.28998867622536</v>
      </c>
      <c r="I16" s="6">
        <f t="shared" si="5"/>
        <v>164.19717175206085</v>
      </c>
      <c r="K16" s="9" t="s">
        <v>103</v>
      </c>
      <c r="L16" s="10"/>
      <c r="M16" s="10">
        <f>AVERAGE(M4:M15)</f>
        <v>192.1970381323074</v>
      </c>
      <c r="N16" s="10">
        <f t="shared" ref="N16:O16" si="6">AVERAGE(N4:N15)</f>
        <v>161.02018134187205</v>
      </c>
      <c r="O16" s="10">
        <f t="shared" si="6"/>
        <v>78.194569603924322</v>
      </c>
      <c r="S16" t="s">
        <v>98</v>
      </c>
    </row>
    <row r="17" spans="1:23">
      <c r="A17" s="6" t="s">
        <v>16</v>
      </c>
      <c r="B17">
        <v>5.1489469098937679</v>
      </c>
      <c r="C17">
        <v>5.1088404490133996</v>
      </c>
      <c r="D17">
        <v>5.1210717595297499</v>
      </c>
      <c r="E17">
        <v>5.1054842245944201</v>
      </c>
      <c r="F17" s="7">
        <v>172.25</v>
      </c>
      <c r="G17">
        <f t="shared" si="0"/>
        <v>165.47836298399002</v>
      </c>
      <c r="H17">
        <f t="shared" si="1"/>
        <v>167.51480903893639</v>
      </c>
      <c r="I17" s="6">
        <f t="shared" si="5"/>
        <v>164.92391141373631</v>
      </c>
      <c r="K17" s="11" t="s">
        <v>104</v>
      </c>
      <c r="L17" s="12"/>
      <c r="M17" s="12">
        <f>SQRT(M16)</f>
        <v>13.863514638514557</v>
      </c>
      <c r="N17" s="12">
        <f t="shared" ref="N17:O17" si="7">SQRT(N16)</f>
        <v>12.689372771806809</v>
      </c>
      <c r="O17" s="12">
        <f t="shared" si="7"/>
        <v>8.8427693401967868</v>
      </c>
      <c r="S17" t="s">
        <v>105</v>
      </c>
    </row>
    <row r="18" spans="1:23">
      <c r="A18" s="6" t="s">
        <v>17</v>
      </c>
      <c r="B18">
        <v>5.1029105702054265</v>
      </c>
      <c r="C18">
        <v>5.1387007567338401</v>
      </c>
      <c r="D18">
        <v>5.1515642000324702</v>
      </c>
      <c r="E18">
        <v>5.1099004767277298</v>
      </c>
      <c r="F18" s="7">
        <v>164.5</v>
      </c>
      <c r="G18">
        <f t="shared" si="0"/>
        <v>170.49411103345381</v>
      </c>
      <c r="H18">
        <f t="shared" si="1"/>
        <v>172.70141871557519</v>
      </c>
      <c r="I18" s="6">
        <f t="shared" si="5"/>
        <v>165.6538676383399</v>
      </c>
    </row>
    <row r="19" spans="1:23">
      <c r="A19" s="6" t="s">
        <v>18</v>
      </c>
      <c r="B19">
        <v>5.1254509685248371</v>
      </c>
      <c r="C19">
        <v>5.1093601615424804</v>
      </c>
      <c r="D19">
        <v>5.1216535627367801</v>
      </c>
      <c r="E19">
        <v>5.1143167288610503</v>
      </c>
      <c r="F19" s="7">
        <v>168.25</v>
      </c>
      <c r="G19">
        <f t="shared" si="0"/>
        <v>165.56438651434158</v>
      </c>
      <c r="H19">
        <f t="shared" si="1"/>
        <v>167.6122980490197</v>
      </c>
      <c r="I19" s="6">
        <f t="shared" si="5"/>
        <v>166.38705466244105</v>
      </c>
      <c r="S19" t="s">
        <v>100</v>
      </c>
      <c r="T19" t="s">
        <v>101</v>
      </c>
      <c r="W19">
        <v>0.78</v>
      </c>
    </row>
    <row r="20" spans="1:23">
      <c r="A20" s="6" t="s">
        <v>19</v>
      </c>
      <c r="B20">
        <v>5.1164956847957335</v>
      </c>
      <c r="C20">
        <v>5.1204877789093901</v>
      </c>
      <c r="D20">
        <v>5.1277287996254097</v>
      </c>
      <c r="E20">
        <v>5.1187329809943698</v>
      </c>
      <c r="F20" s="7">
        <v>166.75</v>
      </c>
      <c r="G20">
        <f t="shared" si="0"/>
        <v>167.4170121953444</v>
      </c>
      <c r="H20">
        <f t="shared" si="1"/>
        <v>168.63368189805647</v>
      </c>
      <c r="I20" s="6">
        <f t="shared" si="5"/>
        <v>167.12348678561503</v>
      </c>
      <c r="T20" t="s">
        <v>106</v>
      </c>
      <c r="W20">
        <v>0</v>
      </c>
    </row>
    <row r="21" spans="1:23">
      <c r="A21" s="6" t="s">
        <v>20</v>
      </c>
      <c r="B21">
        <v>5.1733208763733511</v>
      </c>
      <c r="C21">
        <v>5.1159503317633899</v>
      </c>
      <c r="D21">
        <v>5.1216333847086704</v>
      </c>
      <c r="E21">
        <v>5.1231492331276902</v>
      </c>
      <c r="F21" s="7">
        <v>176.5</v>
      </c>
      <c r="G21">
        <f t="shared" si="0"/>
        <v>166.65908717390266</v>
      </c>
      <c r="H21">
        <f t="shared" si="1"/>
        <v>167.60891599747981</v>
      </c>
      <c r="I21" s="6">
        <f t="shared" si="5"/>
        <v>167.86317837072954</v>
      </c>
      <c r="S21" t="s">
        <v>107</v>
      </c>
      <c r="W21">
        <v>9.5620999999999998E-2</v>
      </c>
    </row>
    <row r="22" spans="1:23">
      <c r="A22" s="6" t="s">
        <v>21</v>
      </c>
      <c r="B22">
        <v>5.1254509685248371</v>
      </c>
      <c r="C22">
        <v>5.1592769700745897</v>
      </c>
      <c r="D22">
        <v>5.1673409329075302</v>
      </c>
      <c r="E22">
        <v>5.1275654852610097</v>
      </c>
      <c r="F22" s="7">
        <v>168.25</v>
      </c>
      <c r="G22">
        <f t="shared" si="0"/>
        <v>174.03857500496986</v>
      </c>
      <c r="H22">
        <f t="shared" si="1"/>
        <v>175.44768949281251</v>
      </c>
      <c r="I22" s="6">
        <f t="shared" si="5"/>
        <v>168.60614384422195</v>
      </c>
      <c r="S22" t="s">
        <v>108</v>
      </c>
      <c r="W22">
        <v>4.4632999999999999E-2</v>
      </c>
    </row>
    <row r="23" spans="1:23">
      <c r="A23" s="6" t="s">
        <v>22</v>
      </c>
      <c r="B23">
        <v>5.0482521576675623</v>
      </c>
      <c r="C23">
        <v>5.13146847845029</v>
      </c>
      <c r="D23">
        <v>5.1424136999062</v>
      </c>
      <c r="E23">
        <v>5.1319817373943302</v>
      </c>
      <c r="F23" s="7">
        <v>155.75</v>
      </c>
      <c r="G23">
        <f t="shared" si="0"/>
        <v>169.26549836640649</v>
      </c>
      <c r="H23">
        <f t="shared" si="1"/>
        <v>171.12832264618123</v>
      </c>
      <c r="I23" s="6">
        <f t="shared" si="5"/>
        <v>169.35239769638196</v>
      </c>
    </row>
    <row r="24" spans="1:23">
      <c r="A24" s="6" t="s">
        <v>23</v>
      </c>
      <c r="B24">
        <v>5.1119877883565437</v>
      </c>
      <c r="C24">
        <v>5.0651345500178797</v>
      </c>
      <c r="D24">
        <v>5.0650676387779896</v>
      </c>
      <c r="E24">
        <v>5.1363979895276497</v>
      </c>
      <c r="F24" s="7">
        <v>166</v>
      </c>
      <c r="G24">
        <f t="shared" si="0"/>
        <v>158.40175359869531</v>
      </c>
      <c r="H24">
        <f t="shared" si="1"/>
        <v>158.39115509554469</v>
      </c>
      <c r="I24" s="6">
        <f t="shared" si="5"/>
        <v>170.1019544816329</v>
      </c>
      <c r="S24" s="28" t="s">
        <v>94</v>
      </c>
      <c r="T24" s="28"/>
      <c r="U24" s="28"/>
      <c r="V24" s="28"/>
      <c r="W24" s="28"/>
    </row>
    <row r="25" spans="1:23">
      <c r="A25" s="6" t="s">
        <v>24</v>
      </c>
      <c r="B25">
        <v>5.0875963352323836</v>
      </c>
      <c r="C25">
        <v>5.10025747909134</v>
      </c>
      <c r="D25">
        <v>5.0912397466310804</v>
      </c>
      <c r="E25">
        <v>5.1408142416609701</v>
      </c>
      <c r="F25" s="7">
        <v>162</v>
      </c>
      <c r="G25">
        <f t="shared" si="0"/>
        <v>164.06414494897558</v>
      </c>
      <c r="H25">
        <f t="shared" si="1"/>
        <v>162.59130918379063</v>
      </c>
      <c r="I25" s="6">
        <f t="shared" si="5"/>
        <v>170.85482881881686</v>
      </c>
      <c r="S25" t="s">
        <v>109</v>
      </c>
    </row>
    <row r="26" spans="1:23">
      <c r="A26" s="6" t="s">
        <v>25</v>
      </c>
      <c r="B26">
        <v>5.072043922224899</v>
      </c>
      <c r="C26">
        <v>5.0889579997630099</v>
      </c>
      <c r="D26">
        <v>5.0827241255740496</v>
      </c>
      <c r="E26">
        <v>5.1452304937942897</v>
      </c>
      <c r="F26" s="7">
        <v>159.5</v>
      </c>
      <c r="G26">
        <f t="shared" si="0"/>
        <v>162.2207399067054</v>
      </c>
      <c r="H26">
        <f t="shared" si="1"/>
        <v>161.21262172895115</v>
      </c>
      <c r="I26" s="6">
        <f t="shared" si="5"/>
        <v>171.61103539147862</v>
      </c>
      <c r="S26" t="s">
        <v>110</v>
      </c>
    </row>
    <row r="27" spans="1:23">
      <c r="A27" s="6" t="s">
        <v>26</v>
      </c>
      <c r="B27">
        <v>5.0689042022202315</v>
      </c>
      <c r="C27">
        <v>5.0743411471062698</v>
      </c>
      <c r="D27">
        <v>5.0675174996565397</v>
      </c>
      <c r="E27">
        <v>5.1496467459276101</v>
      </c>
      <c r="F27" s="7">
        <v>159</v>
      </c>
      <c r="G27">
        <f t="shared" si="0"/>
        <v>159.86682855109575</v>
      </c>
      <c r="H27">
        <f t="shared" si="1"/>
        <v>158.77966709578189</v>
      </c>
      <c r="I27" s="6">
        <f t="shared" si="5"/>
        <v>172.37058894815317</v>
      </c>
      <c r="S27" t="s">
        <v>111</v>
      </c>
    </row>
    <row r="28" spans="1:23">
      <c r="A28" s="6" t="s">
        <v>27</v>
      </c>
      <c r="B28">
        <v>5.0641760610242859</v>
      </c>
      <c r="C28">
        <v>5.0686766874608002</v>
      </c>
      <c r="D28">
        <v>5.0606837867824996</v>
      </c>
      <c r="E28">
        <v>5.1540629980609296</v>
      </c>
      <c r="F28" s="7">
        <v>158.25</v>
      </c>
      <c r="G28">
        <f t="shared" si="0"/>
        <v>158.96382926809414</v>
      </c>
      <c r="H28">
        <f t="shared" si="1"/>
        <v>157.69831148572968</v>
      </c>
      <c r="I28" s="6">
        <f t="shared" si="5"/>
        <v>173.13350430265214</v>
      </c>
      <c r="S28" t="s">
        <v>95</v>
      </c>
    </row>
    <row r="29" spans="1:23">
      <c r="A29" s="6" t="s">
        <v>28</v>
      </c>
      <c r="B29">
        <v>5.1164956847957335</v>
      </c>
      <c r="C29">
        <v>5.0637425749323297</v>
      </c>
      <c r="D29">
        <v>5.05590649521708</v>
      </c>
      <c r="E29">
        <v>5.1584792501942403</v>
      </c>
      <c r="F29" s="7">
        <v>166.75</v>
      </c>
      <c r="G29">
        <f t="shared" si="0"/>
        <v>158.18141569219375</v>
      </c>
      <c r="H29">
        <f t="shared" si="1"/>
        <v>156.94673734618723</v>
      </c>
      <c r="I29" s="6">
        <f t="shared" si="5"/>
        <v>173.89979633435237</v>
      </c>
      <c r="S29" t="s">
        <v>96</v>
      </c>
    </row>
    <row r="30" spans="1:23">
      <c r="A30" s="6" t="s">
        <v>29</v>
      </c>
      <c r="B30">
        <v>5.0983408745153609</v>
      </c>
      <c r="C30">
        <v>5.1034675217925196</v>
      </c>
      <c r="D30">
        <v>5.10064454817085</v>
      </c>
      <c r="E30">
        <v>5.1628955023275598</v>
      </c>
      <c r="F30" s="7">
        <v>163.75</v>
      </c>
      <c r="G30">
        <f t="shared" si="0"/>
        <v>164.5916440543586</v>
      </c>
      <c r="H30">
        <f t="shared" si="1"/>
        <v>164.12766139837535</v>
      </c>
      <c r="I30" s="6">
        <f t="shared" si="5"/>
        <v>174.66947998849147</v>
      </c>
    </row>
    <row r="31" spans="1:23">
      <c r="A31" s="6" t="s">
        <v>30</v>
      </c>
      <c r="B31">
        <v>5.1254509685248371</v>
      </c>
      <c r="C31">
        <v>5.0980451004879201</v>
      </c>
      <c r="D31">
        <v>5.10264486634214</v>
      </c>
      <c r="E31">
        <v>5.1673117544608802</v>
      </c>
      <c r="F31" s="7">
        <v>168.25</v>
      </c>
      <c r="G31">
        <f t="shared" si="0"/>
        <v>163.70157416491168</v>
      </c>
      <c r="H31">
        <f t="shared" si="1"/>
        <v>164.45629752070525</v>
      </c>
      <c r="I31" s="6">
        <f t="shared" si="5"/>
        <v>175.44257027645054</v>
      </c>
      <c r="S31" t="s">
        <v>112</v>
      </c>
      <c r="T31" t="s">
        <v>113</v>
      </c>
      <c r="U31" t="s">
        <v>114</v>
      </c>
      <c r="V31" t="s">
        <v>115</v>
      </c>
      <c r="W31" t="s">
        <v>116</v>
      </c>
    </row>
    <row r="32" spans="1:23">
      <c r="A32" s="6" t="s">
        <v>31</v>
      </c>
      <c r="B32">
        <v>5.2081190986298882</v>
      </c>
      <c r="C32">
        <v>5.1179986917786104</v>
      </c>
      <c r="D32">
        <v>5.1257174266625398</v>
      </c>
      <c r="E32">
        <v>5.1717280065941997</v>
      </c>
      <c r="F32" s="7">
        <v>182.75</v>
      </c>
      <c r="G32">
        <f t="shared" si="0"/>
        <v>167.00081485541781</v>
      </c>
      <c r="H32">
        <f t="shared" si="1"/>
        <v>168.29483755506888</v>
      </c>
      <c r="I32" s="6">
        <f t="shared" si="5"/>
        <v>176.21908227605235</v>
      </c>
    </row>
    <row r="33" spans="1:23">
      <c r="A33" s="6" t="s">
        <v>32</v>
      </c>
      <c r="B33">
        <v>5.1845886012196933</v>
      </c>
      <c r="C33">
        <v>5.1868708776352799</v>
      </c>
      <c r="D33">
        <v>5.2039822845352601</v>
      </c>
      <c r="E33">
        <v>5.1761442587275202</v>
      </c>
      <c r="F33" s="7">
        <v>178.5</v>
      </c>
      <c r="G33">
        <f t="shared" si="0"/>
        <v>178.9078515781668</v>
      </c>
      <c r="H33">
        <f t="shared" si="1"/>
        <v>181.99555879162921</v>
      </c>
      <c r="I33" s="6">
        <f t="shared" si="5"/>
        <v>176.99903113185502</v>
      </c>
      <c r="S33" t="s">
        <v>117</v>
      </c>
      <c r="T33">
        <v>4.4159999999999998E-3</v>
      </c>
      <c r="U33">
        <v>6.7400000000000001E-4</v>
      </c>
      <c r="V33">
        <v>6.5482930000000001</v>
      </c>
      <c r="W33">
        <v>0</v>
      </c>
    </row>
    <row r="34" spans="1:23">
      <c r="A34" s="6" t="s">
        <v>33</v>
      </c>
      <c r="B34">
        <v>5.3095045559386014</v>
      </c>
      <c r="C34">
        <v>5.1836671224901298</v>
      </c>
      <c r="D34">
        <v>5.2102042410587304</v>
      </c>
      <c r="E34">
        <v>5.1805605108608397</v>
      </c>
      <c r="F34" s="7">
        <v>202.25</v>
      </c>
      <c r="G34">
        <f t="shared" si="0"/>
        <v>178.33559180773247</v>
      </c>
      <c r="H34">
        <f t="shared" si="1"/>
        <v>183.13145733710121</v>
      </c>
      <c r="I34" s="6">
        <f t="shared" si="5"/>
        <v>177.78243205544621</v>
      </c>
      <c r="S34" t="s">
        <v>118</v>
      </c>
      <c r="T34">
        <v>5.0480729999999996</v>
      </c>
      <c r="U34">
        <v>1.8398000000000001E-2</v>
      </c>
      <c r="V34">
        <v>274.38780000000003</v>
      </c>
      <c r="W34">
        <v>0</v>
      </c>
    </row>
    <row r="35" spans="1:23">
      <c r="A35" s="6" t="s">
        <v>34</v>
      </c>
      <c r="B35">
        <v>5.321789722733179</v>
      </c>
      <c r="C35">
        <v>5.28039930343314</v>
      </c>
      <c r="D35">
        <v>5.3144768839596299</v>
      </c>
      <c r="E35">
        <v>5.1849767629941601</v>
      </c>
      <c r="F35" s="7">
        <v>204.75</v>
      </c>
      <c r="G35">
        <f t="shared" si="0"/>
        <v>196.44830217419926</v>
      </c>
      <c r="H35">
        <f t="shared" si="1"/>
        <v>203.25815771052598</v>
      </c>
      <c r="I35" s="6">
        <f t="shared" si="5"/>
        <v>178.56930032574081</v>
      </c>
    </row>
    <row r="36" spans="1:23">
      <c r="A36" s="6" t="s">
        <v>35</v>
      </c>
      <c r="B36">
        <v>5.3057893813867381</v>
      </c>
      <c r="C36">
        <v>5.3112611244000902</v>
      </c>
      <c r="D36">
        <v>5.35819792194384</v>
      </c>
      <c r="E36">
        <v>5.1893930151274796</v>
      </c>
      <c r="F36" s="7">
        <v>201.5</v>
      </c>
      <c r="G36">
        <f t="shared" si="0"/>
        <v>202.60557817861425</v>
      </c>
      <c r="H36">
        <f t="shared" si="1"/>
        <v>212.3419446947305</v>
      </c>
      <c r="I36" s="6">
        <f t="shared" si="5"/>
        <v>179.35965128927802</v>
      </c>
      <c r="S36" t="s">
        <v>119</v>
      </c>
      <c r="T36">
        <v>0.48244900000000002</v>
      </c>
      <c r="U36" t="s">
        <v>120</v>
      </c>
      <c r="W36">
        <v>5.1518550000000003</v>
      </c>
    </row>
    <row r="37" spans="1:23">
      <c r="A37" s="6" t="s">
        <v>36</v>
      </c>
      <c r="B37">
        <v>5.2907891001272453</v>
      </c>
      <c r="C37">
        <v>5.3055695215193497</v>
      </c>
      <c r="D37">
        <v>5.3521364204545101</v>
      </c>
      <c r="E37">
        <v>5.1938092672608001</v>
      </c>
      <c r="F37" s="7">
        <v>198.5</v>
      </c>
      <c r="G37">
        <f t="shared" si="0"/>
        <v>201.45570310645434</v>
      </c>
      <c r="H37">
        <f t="shared" si="1"/>
        <v>211.05872672351381</v>
      </c>
      <c r="I37" s="6">
        <f t="shared" si="5"/>
        <v>180.15350036052163</v>
      </c>
      <c r="S37" t="s">
        <v>121</v>
      </c>
      <c r="T37">
        <v>0.47119800000000001</v>
      </c>
      <c r="U37" t="s">
        <v>122</v>
      </c>
      <c r="W37">
        <v>8.9013999999999996E-2</v>
      </c>
    </row>
    <row r="38" spans="1:23">
      <c r="A38" s="6" t="s">
        <v>37</v>
      </c>
      <c r="B38">
        <v>5.3045479162986728</v>
      </c>
      <c r="C38">
        <v>5.2926169633296203</v>
      </c>
      <c r="D38">
        <v>5.3288225660469504</v>
      </c>
      <c r="E38">
        <v>5.1982255193941196</v>
      </c>
      <c r="F38" s="7">
        <v>201.25</v>
      </c>
      <c r="G38">
        <f t="shared" si="0"/>
        <v>198.86316265038096</v>
      </c>
      <c r="H38">
        <f t="shared" si="1"/>
        <v>206.19505011790804</v>
      </c>
      <c r="I38" s="6">
        <f t="shared" si="5"/>
        <v>180.95086302215947</v>
      </c>
      <c r="S38" t="s">
        <v>123</v>
      </c>
      <c r="T38">
        <v>6.4729999999999996E-2</v>
      </c>
      <c r="U38" t="s">
        <v>124</v>
      </c>
      <c r="W38">
        <v>-2.5964230000000001</v>
      </c>
    </row>
    <row r="39" spans="1:23">
      <c r="A39" s="6" t="s">
        <v>38</v>
      </c>
      <c r="B39">
        <v>5.3144367484279202</v>
      </c>
      <c r="C39">
        <v>5.3004998113690798</v>
      </c>
      <c r="D39">
        <v>5.3260051912656499</v>
      </c>
      <c r="E39">
        <v>5.2026417715274302</v>
      </c>
      <c r="F39" s="7">
        <v>203.25</v>
      </c>
      <c r="G39">
        <f t="shared" si="0"/>
        <v>200.4369656174417</v>
      </c>
      <c r="H39">
        <f t="shared" si="1"/>
        <v>205.61493896267061</v>
      </c>
      <c r="I39" s="6">
        <f t="shared" si="5"/>
        <v>181.75175482540493</v>
      </c>
      <c r="S39" t="s">
        <v>125</v>
      </c>
      <c r="T39">
        <v>0.19273599999999999</v>
      </c>
      <c r="U39" t="s">
        <v>126</v>
      </c>
      <c r="W39">
        <v>-2.5184570000000002</v>
      </c>
    </row>
    <row r="40" spans="1:23">
      <c r="A40" s="6" t="s">
        <v>39</v>
      </c>
      <c r="B40">
        <v>5.3193447337401123</v>
      </c>
      <c r="C40">
        <v>5.3099473671182498</v>
      </c>
      <c r="D40">
        <v>5.3296176281060799</v>
      </c>
      <c r="E40">
        <v>5.2070580236607498</v>
      </c>
      <c r="F40" s="7">
        <v>204.25</v>
      </c>
      <c r="G40">
        <f t="shared" si="0"/>
        <v>202.33957839277713</v>
      </c>
      <c r="H40">
        <f t="shared" si="1"/>
        <v>206.35905316669874</v>
      </c>
      <c r="I40" s="6">
        <f t="shared" si="5"/>
        <v>182.55619139030605</v>
      </c>
      <c r="S40" t="s">
        <v>127</v>
      </c>
      <c r="T40">
        <v>64.314160000000001</v>
      </c>
      <c r="U40" t="s">
        <v>128</v>
      </c>
      <c r="W40">
        <v>-2.5669599999999999</v>
      </c>
    </row>
    <row r="41" spans="1:23">
      <c r="A41" s="6" t="s">
        <v>40</v>
      </c>
      <c r="B41">
        <v>5.2639846874675316</v>
      </c>
      <c r="C41">
        <v>5.3158539671351699</v>
      </c>
      <c r="D41">
        <v>5.3322198598608503</v>
      </c>
      <c r="E41">
        <v>5.2114742757940702</v>
      </c>
      <c r="F41" s="7">
        <v>193.25</v>
      </c>
      <c r="G41">
        <f t="shared" si="0"/>
        <v>203.5382539134211</v>
      </c>
      <c r="H41">
        <f t="shared" si="1"/>
        <v>206.8967465457053</v>
      </c>
      <c r="I41" s="6">
        <f t="shared" si="5"/>
        <v>183.3641884060408</v>
      </c>
      <c r="S41" t="s">
        <v>129</v>
      </c>
      <c r="T41">
        <v>42.880139999999997</v>
      </c>
      <c r="U41" t="s">
        <v>130</v>
      </c>
      <c r="W41">
        <v>0.524474</v>
      </c>
    </row>
    <row r="42" spans="1:23">
      <c r="A42" s="6" t="s">
        <v>41</v>
      </c>
      <c r="B42">
        <v>5.2244016835978684</v>
      </c>
      <c r="C42">
        <v>5.27397135771335</v>
      </c>
      <c r="D42">
        <v>5.2833238533206801</v>
      </c>
      <c r="E42">
        <v>5.2158905279273897</v>
      </c>
      <c r="F42" s="7">
        <v>185.75</v>
      </c>
      <c r="G42">
        <f t="shared" si="0"/>
        <v>195.18959294238186</v>
      </c>
      <c r="H42">
        <f t="shared" si="1"/>
        <v>197.02366596419381</v>
      </c>
      <c r="I42" s="6">
        <f t="shared" si="5"/>
        <v>184.17576163122882</v>
      </c>
    </row>
    <row r="43" spans="1:23">
      <c r="A43" s="6" t="s">
        <v>42</v>
      </c>
      <c r="B43">
        <v>5.2108513407667605</v>
      </c>
      <c r="C43">
        <v>5.2338824866143296</v>
      </c>
      <c r="D43">
        <v>5.2298999624581404</v>
      </c>
      <c r="E43">
        <v>5.2203067800607101</v>
      </c>
      <c r="F43" s="7">
        <v>183.25</v>
      </c>
      <c r="G43">
        <f t="shared" si="0"/>
        <v>187.51943373277487</v>
      </c>
      <c r="H43">
        <f t="shared" si="1"/>
        <v>186.7741181619011</v>
      </c>
      <c r="I43" s="6">
        <f t="shared" si="5"/>
        <v>184.99092689423841</v>
      </c>
    </row>
    <row r="44" spans="1:23">
      <c r="A44" s="6" t="s">
        <v>43</v>
      </c>
      <c r="B44">
        <v>5.2217062641761967</v>
      </c>
      <c r="C44">
        <v>5.2144941983348403</v>
      </c>
      <c r="D44">
        <v>5.19981439410458</v>
      </c>
      <c r="E44">
        <v>5.2247230321940297</v>
      </c>
      <c r="F44" s="7">
        <v>185.25</v>
      </c>
      <c r="G44">
        <f t="shared" si="0"/>
        <v>183.9187710285799</v>
      </c>
      <c r="H44">
        <f t="shared" si="1"/>
        <v>181.23859980056343</v>
      </c>
      <c r="I44" s="6">
        <f t="shared" si="5"/>
        <v>185.8097000934938</v>
      </c>
    </row>
    <row r="45" spans="1:23">
      <c r="A45" s="6" t="s">
        <v>44</v>
      </c>
      <c r="B45">
        <v>5.1943447761650585</v>
      </c>
      <c r="C45">
        <v>5.21869622003695</v>
      </c>
      <c r="D45">
        <v>5.20128485120566</v>
      </c>
      <c r="E45">
        <v>5.2291392843273501</v>
      </c>
      <c r="F45" s="7">
        <v>180.25</v>
      </c>
      <c r="G45">
        <f t="shared" si="0"/>
        <v>184.6932276981866</v>
      </c>
      <c r="H45">
        <f t="shared" si="1"/>
        <v>181.50529942375152</v>
      </c>
      <c r="I45" s="6">
        <f t="shared" si="5"/>
        <v>186.63209719778661</v>
      </c>
    </row>
    <row r="46" spans="1:23">
      <c r="A46" s="6" t="s">
        <v>45</v>
      </c>
      <c r="B46">
        <v>5.1633563811139194</v>
      </c>
      <c r="C46">
        <v>5.1982780728925304</v>
      </c>
      <c r="D46">
        <v>5.1820851856416601</v>
      </c>
      <c r="E46">
        <v>5.2335555364606696</v>
      </c>
      <c r="F46" s="7">
        <v>174.75</v>
      </c>
      <c r="G46">
        <f t="shared" si="0"/>
        <v>180.96037287293751</v>
      </c>
      <c r="H46">
        <f t="shared" si="1"/>
        <v>178.05369919060425</v>
      </c>
      <c r="I46" s="6">
        <f t="shared" si="5"/>
        <v>187.45813424658596</v>
      </c>
    </row>
    <row r="47" spans="1:23">
      <c r="A47" s="6" t="s">
        <v>46</v>
      </c>
      <c r="B47">
        <v>5.1013896573647202</v>
      </c>
      <c r="C47">
        <v>5.1696149209759099</v>
      </c>
      <c r="D47">
        <v>5.1515228916284901</v>
      </c>
      <c r="E47">
        <v>5.23797178859399</v>
      </c>
      <c r="F47" s="7">
        <v>164.25</v>
      </c>
      <c r="G47">
        <f t="shared" si="0"/>
        <v>175.847109411291</v>
      </c>
      <c r="H47">
        <f t="shared" si="1"/>
        <v>172.69428484294841</v>
      </c>
      <c r="I47" s="6">
        <f t="shared" si="5"/>
        <v>188.28782735035264</v>
      </c>
    </row>
    <row r="48" spans="1:23">
      <c r="A48" s="6" t="s">
        <v>47</v>
      </c>
      <c r="B48">
        <v>5.1633563811139194</v>
      </c>
      <c r="C48">
        <v>5.1149743169584498</v>
      </c>
      <c r="D48">
        <v>5.0906471469240699</v>
      </c>
      <c r="E48">
        <v>5.2423880407273096</v>
      </c>
      <c r="F48" s="7">
        <v>174.75</v>
      </c>
      <c r="G48">
        <f t="shared" si="0"/>
        <v>166.49650479175554</v>
      </c>
      <c r="H48">
        <f t="shared" si="1"/>
        <v>162.4949861649211</v>
      </c>
      <c r="I48" s="6">
        <f t="shared" si="5"/>
        <v>189.1211926908519</v>
      </c>
    </row>
    <row r="49" spans="1:9">
      <c r="A49" s="6" t="s">
        <v>48</v>
      </c>
      <c r="B49">
        <v>5.181783550292085</v>
      </c>
      <c r="C49">
        <v>5.1512897607455299</v>
      </c>
      <c r="D49">
        <v>5.1257420843459798</v>
      </c>
      <c r="E49">
        <v>5.24680429286063</v>
      </c>
      <c r="F49" s="7">
        <v>178</v>
      </c>
      <c r="G49">
        <f t="shared" si="0"/>
        <v>172.65402916444404</v>
      </c>
      <c r="H49">
        <f t="shared" si="1"/>
        <v>168.29898736706008</v>
      </c>
      <c r="I49" s="6">
        <f t="shared" si="5"/>
        <v>189.95824652147053</v>
      </c>
    </row>
    <row r="50" spans="1:9">
      <c r="A50" s="6" t="s">
        <v>49</v>
      </c>
      <c r="B50">
        <v>5.2230548820474896</v>
      </c>
      <c r="C50">
        <v>5.1736519925721698</v>
      </c>
      <c r="D50">
        <v>5.1598887423693398</v>
      </c>
      <c r="E50">
        <v>5.2512205449939398</v>
      </c>
      <c r="F50" s="7">
        <v>185.5</v>
      </c>
      <c r="G50">
        <f t="shared" si="0"/>
        <v>176.55845168570738</v>
      </c>
      <c r="H50">
        <f t="shared" si="1"/>
        <v>174.14507955832144</v>
      </c>
      <c r="I50" s="6">
        <f t="shared" si="5"/>
        <v>190.79900516753054</v>
      </c>
    </row>
    <row r="51" spans="1:9">
      <c r="A51" s="6" t="s">
        <v>50</v>
      </c>
      <c r="B51">
        <v>5.240423388129134</v>
      </c>
      <c r="C51">
        <v>5.2107637005252396</v>
      </c>
      <c r="D51">
        <v>5.2104003694436702</v>
      </c>
      <c r="E51">
        <v>5.2556367971272602</v>
      </c>
      <c r="F51" s="7">
        <v>188.75</v>
      </c>
      <c r="G51">
        <f t="shared" si="0"/>
        <v>183.23394062947506</v>
      </c>
      <c r="H51">
        <f t="shared" si="1"/>
        <v>183.16737813648948</v>
      </c>
      <c r="I51" s="6">
        <f t="shared" si="5"/>
        <v>191.6434850266163</v>
      </c>
    </row>
    <row r="52" spans="1:9">
      <c r="A52" s="13" t="s">
        <v>51</v>
      </c>
      <c r="B52" s="14">
        <v>5.2522734280466299</v>
      </c>
      <c r="C52" s="14">
        <v>5.2324753161545701</v>
      </c>
      <c r="D52" s="14">
        <v>5.2441124426712999</v>
      </c>
      <c r="E52" s="14">
        <v>5.2600530492605797</v>
      </c>
      <c r="F52" s="15">
        <v>191</v>
      </c>
      <c r="G52" s="14">
        <f t="shared" si="0"/>
        <v>187.25574749424905</v>
      </c>
      <c r="H52" s="14">
        <f t="shared" si="1"/>
        <v>189.44759498667304</v>
      </c>
      <c r="I52" s="13">
        <f t="shared" si="5"/>
        <v>192.49170256888206</v>
      </c>
    </row>
    <row r="53" spans="1:9">
      <c r="A53" s="13" t="s">
        <v>52</v>
      </c>
      <c r="B53" s="14">
        <v>5.2337788454104652</v>
      </c>
      <c r="C53" s="14">
        <v>5.2310517822591001</v>
      </c>
      <c r="D53" s="14">
        <v>5.2576243562205196</v>
      </c>
      <c r="E53" s="14">
        <v>5.2644693013939001</v>
      </c>
      <c r="F53" s="15">
        <v>187.5</v>
      </c>
      <c r="G53" s="14">
        <f t="shared" si="0"/>
        <v>186.98937223265929</v>
      </c>
      <c r="H53" s="14">
        <f t="shared" si="1"/>
        <v>192.0247665622189</v>
      </c>
      <c r="I53" s="13">
        <f t="shared" si="5"/>
        <v>193.34367433738169</v>
      </c>
    </row>
    <row r="54" spans="1:9">
      <c r="A54" s="13" t="s">
        <v>53</v>
      </c>
      <c r="B54" s="14">
        <v>5.2793893566625174</v>
      </c>
      <c r="C54" s="14">
        <v>5.2296282483636398</v>
      </c>
      <c r="D54" s="14">
        <v>5.2711362697697499</v>
      </c>
      <c r="E54" s="14">
        <v>5.2688855535272197</v>
      </c>
      <c r="F54" s="15">
        <v>196.25</v>
      </c>
      <c r="G54" s="14">
        <f t="shared" si="0"/>
        <v>186.72337589551526</v>
      </c>
      <c r="H54" s="14">
        <f t="shared" si="1"/>
        <v>194.63699697992453</v>
      </c>
      <c r="I54" s="13">
        <f t="shared" si="5"/>
        <v>194.19941694838832</v>
      </c>
    </row>
    <row r="55" spans="1:9">
      <c r="A55" s="13" t="s">
        <v>54</v>
      </c>
      <c r="B55" s="14">
        <v>5.2768383348709129</v>
      </c>
      <c r="C55" s="14">
        <v>5.2282047144681796</v>
      </c>
      <c r="D55" s="14">
        <v>5.2846481833189696</v>
      </c>
      <c r="E55" s="14">
        <v>5.2733018056605401</v>
      </c>
      <c r="F55" s="15">
        <v>195.75</v>
      </c>
      <c r="G55" s="14">
        <f t="shared" si="0"/>
        <v>186.4577579437871</v>
      </c>
      <c r="H55" s="14">
        <f t="shared" si="1"/>
        <v>197.28476316667158</v>
      </c>
      <c r="I55" s="13">
        <f t="shared" si="5"/>
        <v>195.0589470917196</v>
      </c>
    </row>
    <row r="56" spans="1:9">
      <c r="A56" s="13" t="s">
        <v>55</v>
      </c>
      <c r="B56" s="14">
        <v>5.2377708666800027</v>
      </c>
      <c r="C56" s="14">
        <v>5.2267811805727202</v>
      </c>
      <c r="D56" s="14">
        <v>5.2981600968681999</v>
      </c>
      <c r="E56" s="14">
        <v>5.2777180577938596</v>
      </c>
      <c r="F56" s="15">
        <v>188.25</v>
      </c>
      <c r="G56" s="14">
        <f t="shared" si="0"/>
        <v>186.19251783921371</v>
      </c>
      <c r="H56" s="14">
        <f t="shared" si="1"/>
        <v>199.9685485372782</v>
      </c>
      <c r="I56" s="13">
        <f t="shared" si="5"/>
        <v>195.92228153106203</v>
      </c>
    </row>
    <row r="57" spans="1:9">
      <c r="A57" s="13" t="s">
        <v>56</v>
      </c>
      <c r="B57" s="14">
        <v>5.195730777772936</v>
      </c>
      <c r="C57" s="14">
        <v>5.22535764667726</v>
      </c>
      <c r="D57" s="14">
        <v>5.3116720104174204</v>
      </c>
      <c r="E57" s="14">
        <v>5.28213430992718</v>
      </c>
      <c r="F57" s="15">
        <v>180.5</v>
      </c>
      <c r="G57" s="14">
        <f t="shared" si="0"/>
        <v>185.92765504429917</v>
      </c>
      <c r="H57" s="14">
        <f t="shared" si="1"/>
        <v>202.68884308274193</v>
      </c>
      <c r="I57" s="13">
        <f t="shared" si="5"/>
        <v>196.78943710429914</v>
      </c>
    </row>
    <row r="58" spans="1:9">
      <c r="A58" s="13" t="s">
        <v>57</v>
      </c>
      <c r="B58" s="14">
        <v>5.2081190986298882</v>
      </c>
      <c r="C58" s="14">
        <v>5.2239341127817998</v>
      </c>
      <c r="D58" s="14">
        <v>5.3251839239666499</v>
      </c>
      <c r="E58" s="14">
        <v>5.2865505620604996</v>
      </c>
      <c r="F58" s="15">
        <v>182.75</v>
      </c>
      <c r="G58" s="14">
        <f t="shared" si="0"/>
        <v>185.6631690223127</v>
      </c>
      <c r="H58" s="14">
        <f t="shared" si="1"/>
        <v>205.4461434597155</v>
      </c>
      <c r="I58" s="13">
        <f t="shared" si="5"/>
        <v>197.66043072383849</v>
      </c>
    </row>
    <row r="59" spans="1:9">
      <c r="A59" s="13" t="s">
        <v>58</v>
      </c>
      <c r="B59" s="14">
        <v>5.2351112906442445</v>
      </c>
      <c r="C59" s="14">
        <v>5.2225105788863404</v>
      </c>
      <c r="D59" s="14">
        <v>5.3386958375158704</v>
      </c>
      <c r="E59" s="14">
        <v>5.29096681419382</v>
      </c>
      <c r="F59" s="15">
        <v>187.75</v>
      </c>
      <c r="G59" s="14">
        <f t="shared" si="0"/>
        <v>185.39905923728702</v>
      </c>
      <c r="H59" s="14">
        <f t="shared" si="1"/>
        <v>208.24095308116873</v>
      </c>
      <c r="I59" s="13">
        <f t="shared" si="5"/>
        <v>198.53527937694304</v>
      </c>
    </row>
    <row r="60" spans="1:9">
      <c r="A60" s="13" t="s">
        <v>59</v>
      </c>
      <c r="B60" s="14">
        <v>5.2870036066477635</v>
      </c>
      <c r="C60" s="14">
        <v>5.2210870449908802</v>
      </c>
      <c r="D60" s="14">
        <v>5.3522077510650998</v>
      </c>
      <c r="E60" s="14">
        <v>5.2953830663271297</v>
      </c>
      <c r="F60" s="15">
        <v>197.75</v>
      </c>
      <c r="G60" s="14">
        <f t="shared" si="0"/>
        <v>185.13532515401673</v>
      </c>
      <c r="H60" s="14">
        <f t="shared" si="1"/>
        <v>211.07378220831339</v>
      </c>
      <c r="I60" s="13">
        <f t="shared" si="5"/>
        <v>199.41400012605899</v>
      </c>
    </row>
    <row r="61" spans="1:9">
      <c r="A61" s="13" t="s">
        <v>60</v>
      </c>
      <c r="B61" s="14">
        <v>5.3242287483325379</v>
      </c>
      <c r="C61" s="14">
        <v>5.2196635110954199</v>
      </c>
      <c r="D61" s="14">
        <v>5.3657196646143301</v>
      </c>
      <c r="E61" s="14">
        <v>5.2997993184604502</v>
      </c>
      <c r="F61" s="15">
        <v>205.25</v>
      </c>
      <c r="G61" s="14">
        <f t="shared" si="0"/>
        <v>184.87196623805829</v>
      </c>
      <c r="H61" s="14">
        <f t="shared" si="1"/>
        <v>213.94514804375149</v>
      </c>
      <c r="I61" s="13">
        <f t="shared" si="5"/>
        <v>200.29661010915783</v>
      </c>
    </row>
    <row r="62" spans="1:9">
      <c r="A62" s="13" t="s">
        <v>61</v>
      </c>
      <c r="B62" s="14">
        <v>5.3482972988530575</v>
      </c>
      <c r="C62" s="14">
        <v>5.2182399771999499</v>
      </c>
      <c r="D62" s="14">
        <v>5.3792315781635498</v>
      </c>
      <c r="E62" s="14">
        <v>5.3042155705937697</v>
      </c>
      <c r="F62" s="15">
        <v>210.25</v>
      </c>
      <c r="G62" s="14">
        <f t="shared" si="0"/>
        <v>184.60898195572653</v>
      </c>
      <c r="H62" s="14">
        <f t="shared" si="1"/>
        <v>216.85557482590772</v>
      </c>
      <c r="I62" s="13">
        <f t="shared" si="5"/>
        <v>201.18312654005737</v>
      </c>
    </row>
    <row r="63" spans="1:9">
      <c r="A63" s="13" t="s">
        <v>62</v>
      </c>
      <c r="B63" s="14">
        <v>5.3624651863717885</v>
      </c>
      <c r="C63" s="14">
        <v>5.2168164433044897</v>
      </c>
      <c r="D63" s="14">
        <v>5.3927434917127801</v>
      </c>
      <c r="E63" s="14">
        <v>5.3086318227270901</v>
      </c>
      <c r="F63" s="15">
        <v>213.25</v>
      </c>
      <c r="G63" s="14">
        <f t="shared" si="0"/>
        <v>184.34637177410073</v>
      </c>
      <c r="H63" s="14">
        <f t="shared" si="1"/>
        <v>219.80559392475004</v>
      </c>
      <c r="I63" s="13">
        <f t="shared" si="5"/>
        <v>202.07356670876692</v>
      </c>
    </row>
    <row r="64" spans="1:9">
      <c r="A64" s="16" t="s">
        <v>63</v>
      </c>
      <c r="B64" s="17">
        <v>5.4249500174814029</v>
      </c>
      <c r="C64" s="17">
        <v>5.2153929094090303</v>
      </c>
      <c r="D64" s="17">
        <v>5.4062554052619998</v>
      </c>
      <c r="E64" s="17">
        <v>5.3130480748604096</v>
      </c>
      <c r="F64" s="18">
        <v>227</v>
      </c>
      <c r="G64" s="17"/>
      <c r="H64" s="17"/>
      <c r="I64" s="16"/>
    </row>
    <row r="65" spans="1:9">
      <c r="A65" s="16" t="s">
        <v>64</v>
      </c>
      <c r="B65" s="17">
        <v>5.5012582105447274</v>
      </c>
      <c r="C65" s="17">
        <v>5.2139693755135701</v>
      </c>
      <c r="D65" s="17">
        <v>5.4197673188112301</v>
      </c>
      <c r="E65" s="17">
        <v>5.3174643269937301</v>
      </c>
      <c r="F65" s="18">
        <v>245</v>
      </c>
      <c r="G65" s="17"/>
      <c r="H65" s="17"/>
      <c r="I65" s="16"/>
    </row>
    <row r="66" spans="1:9">
      <c r="A66" s="16" t="s">
        <v>65</v>
      </c>
      <c r="B66" s="17">
        <v>5.3729609095438029</v>
      </c>
      <c r="C66" s="17">
        <v>5.2125458416181099</v>
      </c>
      <c r="D66" s="17">
        <v>5.4332792323604702</v>
      </c>
      <c r="E66" s="17">
        <v>5.3218805791270496</v>
      </c>
      <c r="F66" s="18">
        <v>215.5</v>
      </c>
      <c r="G66" s="17"/>
      <c r="H66" s="17"/>
      <c r="I66" s="16"/>
    </row>
    <row r="67" spans="1:9">
      <c r="A67" s="16" t="s">
        <v>66</v>
      </c>
      <c r="B67" s="17">
        <v>5.5519901228970694</v>
      </c>
      <c r="C67" s="17">
        <v>5.2111223077226496</v>
      </c>
      <c r="D67" s="17">
        <v>5.4467911459096801</v>
      </c>
      <c r="E67" s="17">
        <v>5.32629683126037</v>
      </c>
      <c r="F67" s="18">
        <v>257.75</v>
      </c>
      <c r="G67" s="17"/>
      <c r="H67" s="17"/>
      <c r="I67" s="16"/>
    </row>
    <row r="68" spans="1:9">
      <c r="A68" s="16" t="s">
        <v>67</v>
      </c>
      <c r="B68" s="17">
        <v>5.36480710781687</v>
      </c>
      <c r="C68" s="17">
        <v>5.2096987738271903</v>
      </c>
      <c r="D68" s="17">
        <v>5.4603030594588997</v>
      </c>
      <c r="E68" s="17">
        <v>5.3307130833936904</v>
      </c>
      <c r="F68" s="18">
        <v>213.75</v>
      </c>
      <c r="G68" s="17"/>
      <c r="H68" s="17"/>
      <c r="I68" s="16"/>
    </row>
    <row r="69" spans="1:9">
      <c r="A69" s="16" t="s">
        <v>68</v>
      </c>
      <c r="B69" s="17">
        <v>5.3435297093695846</v>
      </c>
      <c r="C69" s="17">
        <v>5.20827523993173</v>
      </c>
      <c r="D69" s="17">
        <v>5.4738149730081398</v>
      </c>
      <c r="E69" s="17">
        <v>5.33512933552701</v>
      </c>
      <c r="F69" s="18">
        <v>209.25</v>
      </c>
      <c r="G69" s="17"/>
      <c r="H69" s="17"/>
      <c r="I69" s="16"/>
    </row>
    <row r="70" spans="1:9">
      <c r="A70" s="16" t="s">
        <v>69</v>
      </c>
      <c r="B70" s="17">
        <v>5.4082922197566088</v>
      </c>
      <c r="C70" s="17">
        <v>5.2068517060362698</v>
      </c>
      <c r="D70" s="17">
        <v>5.4873268865573701</v>
      </c>
      <c r="E70" s="17">
        <v>5.3395455876603197</v>
      </c>
      <c r="F70" s="18">
        <v>223.25</v>
      </c>
      <c r="G70" s="17"/>
      <c r="H70" s="17"/>
      <c r="I70" s="16"/>
    </row>
    <row r="71" spans="1:9">
      <c r="A71" s="16" t="s">
        <v>70</v>
      </c>
      <c r="B71" s="17">
        <v>5.516448376038702</v>
      </c>
      <c r="C71" s="17">
        <v>5.2054281721407998</v>
      </c>
      <c r="D71" s="17">
        <v>5.5008388001066004</v>
      </c>
      <c r="E71" s="17">
        <v>5.3439618397936401</v>
      </c>
      <c r="F71" s="18">
        <v>248.75</v>
      </c>
      <c r="G71" s="17"/>
      <c r="H71" s="17"/>
      <c r="I71" s="16"/>
    </row>
    <row r="72" spans="1:9">
      <c r="A72" s="16" t="s">
        <v>71</v>
      </c>
      <c r="B72" s="17">
        <v>5.5529595849216173</v>
      </c>
      <c r="C72" s="17">
        <v>5.2040046382453404</v>
      </c>
      <c r="D72" s="17">
        <v>5.5143507136558103</v>
      </c>
      <c r="E72" s="17">
        <v>5.3483780919269597</v>
      </c>
      <c r="F72" s="18">
        <v>258</v>
      </c>
      <c r="G72" s="17"/>
      <c r="H72" s="17"/>
      <c r="I72" s="16"/>
    </row>
    <row r="73" spans="1:9">
      <c r="A73" s="16" t="s">
        <v>72</v>
      </c>
      <c r="B73" s="17">
        <v>5.6463298999081157</v>
      </c>
      <c r="C73" s="17">
        <v>5.2025811043498802</v>
      </c>
      <c r="D73" s="17">
        <v>5.52786262720503</v>
      </c>
      <c r="E73" s="17">
        <v>5.3527943440602801</v>
      </c>
      <c r="F73" s="18">
        <v>283.25</v>
      </c>
      <c r="G73" s="17"/>
      <c r="H73" s="17"/>
      <c r="I73" s="16"/>
    </row>
    <row r="74" spans="1:9">
      <c r="A74" s="16" t="s">
        <v>73</v>
      </c>
      <c r="B74" s="17">
        <v>5.6330022925951537</v>
      </c>
      <c r="C74" s="17">
        <v>5.20115757045442</v>
      </c>
      <c r="D74" s="17">
        <v>5.5413745407542701</v>
      </c>
      <c r="E74" s="17">
        <v>5.3572105961935996</v>
      </c>
      <c r="F74" s="18">
        <v>279.5</v>
      </c>
      <c r="G74" s="17"/>
      <c r="H74" s="17"/>
      <c r="I74" s="16"/>
    </row>
    <row r="75" spans="1:9">
      <c r="A75" s="16" t="s">
        <v>74</v>
      </c>
      <c r="B75" s="17">
        <v>5.6294180593673389</v>
      </c>
      <c r="C75" s="17">
        <v>5.1997340365589597</v>
      </c>
      <c r="D75" s="17">
        <v>5.5548864543034799</v>
      </c>
      <c r="E75" s="17">
        <v>5.36162684832692</v>
      </c>
      <c r="F75" s="18">
        <v>278.5</v>
      </c>
      <c r="G75" s="17"/>
      <c r="H75" s="17"/>
      <c r="I75" s="16"/>
    </row>
    <row r="76" spans="1:9">
      <c r="A76" s="16" t="s">
        <v>75</v>
      </c>
      <c r="B76" s="17">
        <v>5.5834963087816991</v>
      </c>
      <c r="C76" s="17">
        <v>5.1983105026635004</v>
      </c>
      <c r="D76" s="17">
        <v>5.56839836785272</v>
      </c>
      <c r="E76" s="17">
        <v>5.3660431004602396</v>
      </c>
      <c r="F76" s="18">
        <v>266</v>
      </c>
      <c r="G76" s="17"/>
      <c r="H76" s="17"/>
      <c r="I76" s="16"/>
    </row>
    <row r="77" spans="1:9">
      <c r="A77" s="16" t="s">
        <v>76</v>
      </c>
      <c r="B77" s="17">
        <v>5.7761031362358271</v>
      </c>
      <c r="C77" s="17">
        <v>5.1968869687680401</v>
      </c>
      <c r="D77" s="17">
        <v>5.5819102814019397</v>
      </c>
      <c r="E77" s="17">
        <v>5.37045935259356</v>
      </c>
      <c r="F77" s="18">
        <v>322.5</v>
      </c>
      <c r="G77" s="17"/>
      <c r="H77" s="17"/>
      <c r="I77" s="16"/>
    </row>
    <row r="78" spans="1:9">
      <c r="A78" s="16" t="s">
        <v>77</v>
      </c>
      <c r="B78" s="17">
        <v>5.9121507403882561</v>
      </c>
      <c r="C78" s="17">
        <v>5.1954634348725799</v>
      </c>
      <c r="D78" s="17">
        <v>5.59542219495117</v>
      </c>
      <c r="E78" s="17">
        <v>5.3748756047268804</v>
      </c>
      <c r="F78" s="18">
        <v>369.5</v>
      </c>
      <c r="G78" s="17"/>
      <c r="H78" s="17"/>
      <c r="I78" s="16"/>
    </row>
    <row r="79" spans="1:9">
      <c r="A79" s="16" t="s">
        <v>78</v>
      </c>
      <c r="B79" s="17">
        <v>5.9933377914896626</v>
      </c>
      <c r="C79" s="17">
        <v>5.1940399009771197</v>
      </c>
      <c r="D79" s="17">
        <v>5.6089341085003896</v>
      </c>
      <c r="E79" s="17">
        <v>5.3792918568601999</v>
      </c>
      <c r="F79" s="18">
        <v>400.75</v>
      </c>
      <c r="G79" s="17"/>
      <c r="H79" s="17"/>
      <c r="I79" s="16"/>
    </row>
    <row r="80" spans="1:9">
      <c r="A80" s="16" t="s">
        <v>79</v>
      </c>
      <c r="B80" s="17">
        <v>5.9718993916131415</v>
      </c>
      <c r="C80" s="17">
        <v>5.1926163670816496</v>
      </c>
      <c r="D80" s="17">
        <v>5.6224460220496297</v>
      </c>
      <c r="E80" s="17">
        <v>5.3837081089935097</v>
      </c>
      <c r="F80" s="18">
        <v>392.25</v>
      </c>
      <c r="G80" s="17"/>
      <c r="H80" s="17"/>
      <c r="I80" s="16"/>
    </row>
    <row r="81" spans="1:9">
      <c r="A81" s="16" t="s">
        <v>80</v>
      </c>
      <c r="B81" s="17">
        <v>5.8586471852171167</v>
      </c>
      <c r="C81" s="17">
        <v>5.1911928331861903</v>
      </c>
      <c r="D81" s="17">
        <v>5.6359579355988298</v>
      </c>
      <c r="E81" s="17">
        <v>5.3881243611268301</v>
      </c>
      <c r="F81" s="18">
        <v>350.25</v>
      </c>
      <c r="G81" s="17"/>
      <c r="H81" s="17"/>
      <c r="I81" s="16"/>
    </row>
    <row r="82" spans="1:9">
      <c r="A82" s="16" t="s">
        <v>81</v>
      </c>
      <c r="B82" s="17">
        <v>5.8377304471659395</v>
      </c>
      <c r="C82" s="17">
        <v>5.1897692992907301</v>
      </c>
      <c r="D82" s="17">
        <v>5.6494698491480699</v>
      </c>
      <c r="E82" s="17">
        <v>5.3925406132601497</v>
      </c>
      <c r="F82" s="18">
        <v>343</v>
      </c>
      <c r="G82" s="17"/>
      <c r="H82" s="17"/>
      <c r="I82" s="16"/>
    </row>
    <row r="83" spans="1:9">
      <c r="A83" s="16" t="s">
        <v>82</v>
      </c>
      <c r="B83" s="17">
        <v>5.8058876975933549</v>
      </c>
      <c r="C83" s="17">
        <v>5.1883457653952698</v>
      </c>
      <c r="D83" s="17">
        <v>5.66298176269731</v>
      </c>
      <c r="E83" s="17">
        <v>5.3969568653934701</v>
      </c>
      <c r="F83" s="18">
        <v>332.25</v>
      </c>
      <c r="G83" s="17"/>
      <c r="H83" s="17"/>
      <c r="I83" s="16"/>
    </row>
    <row r="84" spans="1:9">
      <c r="A84" s="16" t="s">
        <v>83</v>
      </c>
      <c r="B84" s="17">
        <v>5.8770352563569457</v>
      </c>
      <c r="C84" s="17">
        <v>5.1869222314998096</v>
      </c>
      <c r="D84" s="17">
        <v>5.6764936762465297</v>
      </c>
      <c r="E84" s="17">
        <v>5.4013731175267896</v>
      </c>
      <c r="F84" s="18">
        <v>356.75</v>
      </c>
      <c r="G84" s="17"/>
      <c r="H84" s="17"/>
      <c r="I84" s="16"/>
    </row>
    <row r="85" spans="1:9">
      <c r="A85" s="16" t="s">
        <v>84</v>
      </c>
      <c r="B85" s="17">
        <v>5.8643411507787899</v>
      </c>
      <c r="C85" s="17">
        <v>5.1854986976043502</v>
      </c>
      <c r="D85" s="17">
        <v>5.6900055897957298</v>
      </c>
      <c r="E85" s="17">
        <v>5.40578936966011</v>
      </c>
      <c r="F85" s="18">
        <v>352.25</v>
      </c>
      <c r="G85" s="17"/>
      <c r="H85" s="17"/>
      <c r="I85" s="16"/>
    </row>
    <row r="86" spans="1:9">
      <c r="A86" s="16" t="s">
        <v>85</v>
      </c>
      <c r="B86" s="17">
        <v>5.7884299487164856</v>
      </c>
      <c r="C86" s="17">
        <v>5.18407516370889</v>
      </c>
      <c r="D86" s="17">
        <v>5.7035175033449796</v>
      </c>
      <c r="E86" s="17">
        <v>5.4102056217934296</v>
      </c>
      <c r="F86" s="18">
        <v>326.5</v>
      </c>
      <c r="G86" s="17"/>
      <c r="H86" s="17"/>
      <c r="I86" s="16"/>
    </row>
    <row r="87" spans="1:9">
      <c r="A87" s="16" t="s">
        <v>86</v>
      </c>
      <c r="B87" s="17">
        <v>5.7341500112725976</v>
      </c>
      <c r="C87" s="17">
        <v>5.1826516298134298</v>
      </c>
      <c r="D87" s="17">
        <v>5.7170294168942002</v>
      </c>
      <c r="E87" s="17">
        <v>5.41462187392675</v>
      </c>
      <c r="F87" s="18">
        <v>309.25</v>
      </c>
      <c r="G87" s="17"/>
      <c r="H87" s="17"/>
      <c r="I87" s="16"/>
    </row>
  </sheetData>
  <mergeCells count="7">
    <mergeCell ref="S12:W12"/>
    <mergeCell ref="S24:W24"/>
    <mergeCell ref="A1:W1"/>
    <mergeCell ref="B2:E2"/>
    <mergeCell ref="F2:I2"/>
    <mergeCell ref="K2:O2"/>
    <mergeCell ref="S2:W2"/>
  </mergeCells>
  <pageMargins left="0.7" right="0.7" top="0.75" bottom="0.75" header="0.3" footer="0.3"/>
  <pageSetup paperSize="9" firstPageNumber="4294967295" orientation="portrait" horizontalDpi="2147483648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87"/>
  <sheetViews>
    <sheetView workbookViewId="0">
      <selection activeCell="K4" sqref="K4:K15"/>
    </sheetView>
  </sheetViews>
  <sheetFormatPr defaultRowHeight="15"/>
  <sheetData>
    <row r="1" spans="1:23" ht="18.75">
      <c r="A1" s="29" t="s">
        <v>131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23">
      <c r="A2" s="1"/>
      <c r="B2" s="28" t="s">
        <v>88</v>
      </c>
      <c r="C2" s="28"/>
      <c r="D2" s="28"/>
      <c r="E2" s="28"/>
      <c r="F2" s="28" t="s">
        <v>89</v>
      </c>
      <c r="G2" s="28"/>
      <c r="H2" s="28"/>
      <c r="I2" s="28"/>
      <c r="K2" s="28" t="s">
        <v>90</v>
      </c>
      <c r="L2" s="28"/>
      <c r="M2" s="28"/>
      <c r="N2" s="28"/>
      <c r="S2" s="28" t="s">
        <v>91</v>
      </c>
      <c r="T2" s="28"/>
      <c r="U2" s="28"/>
      <c r="V2" s="28"/>
      <c r="W2" s="28"/>
    </row>
    <row r="3" spans="1:23">
      <c r="A3" s="2" t="s">
        <v>0</v>
      </c>
      <c r="B3" s="3" t="s">
        <v>92</v>
      </c>
      <c r="C3" s="3" t="s">
        <v>93</v>
      </c>
      <c r="D3" s="3" t="s">
        <v>91</v>
      </c>
      <c r="E3" s="3" t="s">
        <v>94</v>
      </c>
      <c r="F3" s="4" t="s">
        <v>92</v>
      </c>
      <c r="G3" s="3" t="s">
        <v>93</v>
      </c>
      <c r="H3" s="3" t="s">
        <v>91</v>
      </c>
      <c r="I3" s="3" t="s">
        <v>94</v>
      </c>
      <c r="K3" s="19" t="s">
        <v>0</v>
      </c>
      <c r="L3" s="3" t="s">
        <v>92</v>
      </c>
      <c r="M3" s="3" t="s">
        <v>93</v>
      </c>
      <c r="N3" s="3" t="s">
        <v>91</v>
      </c>
      <c r="O3" s="3" t="s">
        <v>94</v>
      </c>
      <c r="S3" t="s">
        <v>132</v>
      </c>
    </row>
    <row r="4" spans="1:23">
      <c r="A4" s="6" t="s">
        <v>3</v>
      </c>
      <c r="B4">
        <v>5.0983408745153609</v>
      </c>
      <c r="C4">
        <v>5.09834087451536</v>
      </c>
      <c r="D4">
        <v>5.0188115417642898</v>
      </c>
      <c r="E4">
        <v>5.0071744213452796</v>
      </c>
      <c r="F4" s="7">
        <v>163.75</v>
      </c>
      <c r="G4">
        <f t="shared" ref="G4:G67" si="0">EXP(C4)</f>
        <v>163.7499999999998</v>
      </c>
      <c r="H4">
        <f t="shared" ref="H4:I67" si="1">EXP(D4)</f>
        <v>151.23146466989076</v>
      </c>
      <c r="I4">
        <f t="shared" si="1"/>
        <v>149.48176637493728</v>
      </c>
      <c r="K4" t="s">
        <v>75</v>
      </c>
      <c r="L4" s="8">
        <v>191</v>
      </c>
      <c r="M4">
        <f t="shared" ref="M4:M15" si="2">($F76-G76)^2</f>
        <v>218.36365325138644</v>
      </c>
      <c r="N4">
        <f t="shared" ref="N4:N15" si="3">($F76-H76)^2</f>
        <v>683.3898017082364</v>
      </c>
      <c r="O4">
        <f t="shared" ref="O4:O15" si="4">($F76-I76)^2</f>
        <v>1002.9084609025837</v>
      </c>
      <c r="S4" t="s">
        <v>133</v>
      </c>
    </row>
    <row r="5" spans="1:23">
      <c r="A5" s="6" t="s">
        <v>4</v>
      </c>
      <c r="B5">
        <v>4.9921318225316957</v>
      </c>
      <c r="C5">
        <v>5.1044798706049299</v>
      </c>
      <c r="D5">
        <v>5.0844944755965802</v>
      </c>
      <c r="E5">
        <v>5.0134183293531098</v>
      </c>
      <c r="F5" s="7">
        <v>147.25</v>
      </c>
      <c r="G5">
        <f t="shared" si="0"/>
        <v>164.7583525791006</v>
      </c>
      <c r="H5">
        <f t="shared" si="1"/>
        <v>161.49827727800806</v>
      </c>
      <c r="I5">
        <f t="shared" ref="I5:I68" si="5">EXP(E5)</f>
        <v>150.41803672418138</v>
      </c>
      <c r="K5" t="s">
        <v>76</v>
      </c>
      <c r="L5" s="8">
        <v>187.5</v>
      </c>
      <c r="M5">
        <f t="shared" si="2"/>
        <v>1599.5101008877787</v>
      </c>
      <c r="N5">
        <f t="shared" si="3"/>
        <v>460.63572021338803</v>
      </c>
      <c r="O5">
        <f t="shared" si="4"/>
        <v>7517.0650894660612</v>
      </c>
      <c r="S5" t="s">
        <v>97</v>
      </c>
    </row>
    <row r="6" spans="1:23">
      <c r="A6" s="6" t="s">
        <v>5</v>
      </c>
      <c r="B6">
        <v>5.0288025980517048</v>
      </c>
      <c r="C6">
        <v>5.0286039489906802</v>
      </c>
      <c r="D6">
        <v>5.0332969530069498</v>
      </c>
      <c r="E6">
        <v>5.0196622373609499</v>
      </c>
      <c r="F6" s="7">
        <v>152.75</v>
      </c>
      <c r="G6">
        <f t="shared" si="0"/>
        <v>152.71965936959714</v>
      </c>
      <c r="H6">
        <f t="shared" si="1"/>
        <v>153.43805774910498</v>
      </c>
      <c r="I6">
        <f t="shared" si="5"/>
        <v>151.36017134830229</v>
      </c>
      <c r="K6" t="s">
        <v>77</v>
      </c>
      <c r="L6" s="8">
        <v>196.25</v>
      </c>
      <c r="M6">
        <f t="shared" si="2"/>
        <v>7268.2850027542127</v>
      </c>
      <c r="N6">
        <f t="shared" si="3"/>
        <v>3515.9793497820506</v>
      </c>
      <c r="O6">
        <f t="shared" si="4"/>
        <v>17483.211689098938</v>
      </c>
      <c r="S6" t="s">
        <v>134</v>
      </c>
    </row>
    <row r="7" spans="1:23">
      <c r="A7" s="6" t="s">
        <v>6</v>
      </c>
      <c r="B7">
        <v>5.0205856249494234</v>
      </c>
      <c r="C7">
        <v>5.0348879603846699</v>
      </c>
      <c r="D7">
        <v>5.0346913315210804</v>
      </c>
      <c r="E7">
        <v>5.0259061453687801</v>
      </c>
      <c r="F7" s="7">
        <v>151.5</v>
      </c>
      <c r="G7">
        <f t="shared" si="0"/>
        <v>153.6823731332598</v>
      </c>
      <c r="H7">
        <f t="shared" si="1"/>
        <v>153.65215771358604</v>
      </c>
      <c r="I7">
        <f t="shared" si="5"/>
        <v>152.30820697784165</v>
      </c>
      <c r="K7" t="s">
        <v>78</v>
      </c>
      <c r="L7" s="8">
        <v>195.75</v>
      </c>
      <c r="M7">
        <f t="shared" si="2"/>
        <v>13168.454494724276</v>
      </c>
      <c r="N7">
        <f t="shared" si="3"/>
        <v>6577.1826606582508</v>
      </c>
      <c r="O7">
        <f t="shared" si="4"/>
        <v>26240.090326148325</v>
      </c>
      <c r="S7" t="s">
        <v>135</v>
      </c>
    </row>
    <row r="8" spans="1:23">
      <c r="A8" s="6" t="s">
        <v>7</v>
      </c>
      <c r="B8">
        <v>5.1044291733826164</v>
      </c>
      <c r="C8">
        <v>5.0305861443389999</v>
      </c>
      <c r="D8">
        <v>5.0283130439887502</v>
      </c>
      <c r="E8">
        <v>5.0321500533766201</v>
      </c>
      <c r="F8" s="7">
        <v>164.75</v>
      </c>
      <c r="G8">
        <f t="shared" si="0"/>
        <v>153.02267979161559</v>
      </c>
      <c r="H8">
        <f t="shared" si="1"/>
        <v>152.67523891817251</v>
      </c>
      <c r="I8">
        <f t="shared" si="5"/>
        <v>153.26218057340668</v>
      </c>
      <c r="K8" t="s">
        <v>79</v>
      </c>
      <c r="L8" s="8">
        <v>188.25</v>
      </c>
      <c r="M8">
        <f t="shared" si="2"/>
        <v>10918.736338169832</v>
      </c>
      <c r="N8">
        <f t="shared" si="3"/>
        <v>3952.1764368143126</v>
      </c>
      <c r="O8">
        <f t="shared" si="4"/>
        <v>23101.707998527629</v>
      </c>
    </row>
    <row r="9" spans="1:23">
      <c r="A9" s="6" t="s">
        <v>8</v>
      </c>
      <c r="B9">
        <v>5.0482521576675623</v>
      </c>
      <c r="C9">
        <v>5.0906311054531299</v>
      </c>
      <c r="D9">
        <v>5.0871068466015696</v>
      </c>
      <c r="E9">
        <v>5.0383939613844602</v>
      </c>
      <c r="F9" s="7">
        <v>155.75</v>
      </c>
      <c r="G9">
        <f t="shared" si="0"/>
        <v>162.49237952722984</v>
      </c>
      <c r="H9">
        <f t="shared" si="1"/>
        <v>161.92072224617056</v>
      </c>
      <c r="I9">
        <f t="shared" si="5"/>
        <v>154.2221293271007</v>
      </c>
      <c r="K9" t="s">
        <v>80</v>
      </c>
      <c r="L9" s="8">
        <v>180.5</v>
      </c>
      <c r="M9">
        <f t="shared" si="2"/>
        <v>3687.0135190494207</v>
      </c>
      <c r="N9">
        <f t="shared" si="3"/>
        <v>117.42875618471787</v>
      </c>
      <c r="O9">
        <f t="shared" si="4"/>
        <v>11769.563955609136</v>
      </c>
      <c r="S9" t="s">
        <v>100</v>
      </c>
      <c r="T9" t="s">
        <v>101</v>
      </c>
      <c r="W9">
        <v>0.372</v>
      </c>
    </row>
    <row r="10" spans="1:23">
      <c r="A10" s="6" t="s">
        <v>9</v>
      </c>
      <c r="B10">
        <v>5.1119877883565437</v>
      </c>
      <c r="C10">
        <v>5.06583315181713</v>
      </c>
      <c r="D10">
        <v>5.0708965853738004</v>
      </c>
      <c r="E10">
        <v>5.0446378693922904</v>
      </c>
      <c r="F10" s="7">
        <v>166</v>
      </c>
      <c r="G10">
        <f t="shared" si="0"/>
        <v>158.51245201131673</v>
      </c>
      <c r="H10">
        <f t="shared" si="1"/>
        <v>159.31710471356408</v>
      </c>
      <c r="I10">
        <f t="shared" si="5"/>
        <v>155.18809066397759</v>
      </c>
      <c r="K10" t="s">
        <v>81</v>
      </c>
      <c r="L10" s="8">
        <v>182.75</v>
      </c>
      <c r="M10">
        <f t="shared" si="2"/>
        <v>2671.6387542089351</v>
      </c>
      <c r="N10">
        <f t="shared" si="3"/>
        <v>45.546874457059403</v>
      </c>
      <c r="O10">
        <f t="shared" si="4"/>
        <v>9944.7478538425494</v>
      </c>
      <c r="S10" t="s">
        <v>107</v>
      </c>
      <c r="W10">
        <v>0.236817</v>
      </c>
    </row>
    <row r="11" spans="1:23">
      <c r="A11" s="6" t="s">
        <v>10</v>
      </c>
      <c r="B11">
        <v>5.0418109115647054</v>
      </c>
      <c r="C11">
        <v>5.1056653787402499</v>
      </c>
      <c r="D11">
        <v>5.1087884669476198</v>
      </c>
      <c r="E11">
        <v>5.0508817774001296</v>
      </c>
      <c r="F11" s="7">
        <v>154.75</v>
      </c>
      <c r="G11">
        <f t="shared" si="0"/>
        <v>164.95379077033834</v>
      </c>
      <c r="H11">
        <f t="shared" si="1"/>
        <v>165.46976130040883</v>
      </c>
      <c r="I11">
        <f t="shared" si="5"/>
        <v>156.16010224350529</v>
      </c>
      <c r="K11" t="s">
        <v>82</v>
      </c>
      <c r="L11" s="8">
        <v>187.75</v>
      </c>
      <c r="M11">
        <f t="shared" si="2"/>
        <v>1532.2553252126152</v>
      </c>
      <c r="N11">
        <f t="shared" si="3"/>
        <v>792.35800377499197</v>
      </c>
      <c r="O11">
        <f t="shared" si="4"/>
        <v>7647.4338528566341</v>
      </c>
      <c r="S11" t="s">
        <v>108</v>
      </c>
      <c r="W11">
        <v>5.7350999999999999E-2</v>
      </c>
    </row>
    <row r="12" spans="1:23">
      <c r="A12" s="6" t="s">
        <v>11</v>
      </c>
      <c r="B12">
        <v>5.0782939425700704</v>
      </c>
      <c r="C12">
        <v>5.0651901348831698</v>
      </c>
      <c r="D12">
        <v>5.0719645964999502</v>
      </c>
      <c r="E12">
        <v>5.0571256854079598</v>
      </c>
      <c r="F12" s="7">
        <v>160.5</v>
      </c>
      <c r="G12">
        <f t="shared" si="0"/>
        <v>158.41055858354048</v>
      </c>
      <c r="H12">
        <f t="shared" si="1"/>
        <v>159.48734804868988</v>
      </c>
      <c r="I12">
        <f t="shared" si="5"/>
        <v>157.13820196102398</v>
      </c>
      <c r="K12" t="s">
        <v>83</v>
      </c>
      <c r="L12" s="8">
        <v>197.75</v>
      </c>
      <c r="M12">
        <f t="shared" si="2"/>
        <v>3824.0770327574987</v>
      </c>
      <c r="N12">
        <f t="shared" si="3"/>
        <v>213.83692724249582</v>
      </c>
      <c r="O12">
        <f t="shared" si="4"/>
        <v>12191.762504583923</v>
      </c>
      <c r="S12" s="28" t="s">
        <v>93</v>
      </c>
      <c r="T12" s="28"/>
      <c r="U12" s="28"/>
      <c r="V12" s="28"/>
      <c r="W12" s="28"/>
    </row>
    <row r="13" spans="1:23">
      <c r="A13" s="6" t="s">
        <v>12</v>
      </c>
      <c r="B13">
        <v>5.1104806290659717</v>
      </c>
      <c r="C13">
        <v>5.0808950088627398</v>
      </c>
      <c r="D13">
        <v>5.08041189672511</v>
      </c>
      <c r="E13">
        <v>5.0633695934157998</v>
      </c>
      <c r="F13" s="7">
        <v>165.75</v>
      </c>
      <c r="G13">
        <f t="shared" si="0"/>
        <v>160.91801454607153</v>
      </c>
      <c r="H13">
        <f t="shared" si="1"/>
        <v>160.84029187597537</v>
      </c>
      <c r="I13">
        <f t="shared" si="5"/>
        <v>158.12242794923478</v>
      </c>
      <c r="K13" t="s">
        <v>84</v>
      </c>
      <c r="L13" s="8">
        <v>205.25</v>
      </c>
      <c r="M13">
        <f t="shared" si="2"/>
        <v>3082.8142869005874</v>
      </c>
      <c r="N13">
        <f t="shared" si="3"/>
        <v>926.08510703693332</v>
      </c>
      <c r="O13">
        <f t="shared" si="4"/>
        <v>10893.810337850535</v>
      </c>
      <c r="S13" t="s">
        <v>132</v>
      </c>
    </row>
    <row r="14" spans="1:23">
      <c r="A14" s="6" t="s">
        <v>13</v>
      </c>
      <c r="B14">
        <v>5.0875963352323836</v>
      </c>
      <c r="C14">
        <v>5.1086317295928199</v>
      </c>
      <c r="D14">
        <v>5.1073968883107597</v>
      </c>
      <c r="E14">
        <v>5.0696135014236399</v>
      </c>
      <c r="F14" s="7">
        <v>162</v>
      </c>
      <c r="G14">
        <f t="shared" si="0"/>
        <v>165.44382804013162</v>
      </c>
      <c r="H14">
        <f t="shared" si="1"/>
        <v>165.23965725660551</v>
      </c>
      <c r="I14">
        <f t="shared" si="5"/>
        <v>159.11281857967631</v>
      </c>
      <c r="K14" t="s">
        <v>85</v>
      </c>
      <c r="L14" s="8">
        <v>210.25</v>
      </c>
      <c r="M14">
        <f t="shared" si="2"/>
        <v>780.97269559491508</v>
      </c>
      <c r="N14">
        <f t="shared" si="3"/>
        <v>4601.5163151689221</v>
      </c>
      <c r="O14">
        <f t="shared" si="4"/>
        <v>5939.9170324432716</v>
      </c>
      <c r="S14" t="s">
        <v>133</v>
      </c>
    </row>
    <row r="15" spans="1:23">
      <c r="A15" s="6" t="s">
        <v>14</v>
      </c>
      <c r="B15">
        <v>5.1239639794032588</v>
      </c>
      <c r="C15">
        <v>5.0994147300338204</v>
      </c>
      <c r="D15">
        <v>5.1014405962593301</v>
      </c>
      <c r="E15">
        <v>5.0758574094314701</v>
      </c>
      <c r="F15" s="7">
        <v>168</v>
      </c>
      <c r="G15">
        <f t="shared" si="0"/>
        <v>163.92593829039254</v>
      </c>
      <c r="H15">
        <f t="shared" si="1"/>
        <v>164.25836692653891</v>
      </c>
      <c r="I15">
        <f t="shared" si="5"/>
        <v>160.10941246422504</v>
      </c>
      <c r="K15" t="s">
        <v>86</v>
      </c>
      <c r="L15" s="8">
        <v>213.25</v>
      </c>
      <c r="M15">
        <f t="shared" si="2"/>
        <v>78.454045116048221</v>
      </c>
      <c r="N15">
        <f t="shared" si="3"/>
        <v>9426.8840799824193</v>
      </c>
      <c r="O15">
        <f t="shared" si="4"/>
        <v>3394.0612453604426</v>
      </c>
      <c r="S15" t="s">
        <v>102</v>
      </c>
    </row>
    <row r="16" spans="1:23">
      <c r="A16" s="6" t="s">
        <v>15</v>
      </c>
      <c r="B16">
        <v>5.1089711948171175</v>
      </c>
      <c r="C16">
        <v>5.1234748622824497</v>
      </c>
      <c r="D16">
        <v>5.1242328414884097</v>
      </c>
      <c r="E16">
        <v>5.0821013174393102</v>
      </c>
      <c r="F16" s="7">
        <v>165.5</v>
      </c>
      <c r="G16">
        <f t="shared" si="0"/>
        <v>167.91784841621492</v>
      </c>
      <c r="H16">
        <f t="shared" si="1"/>
        <v>168.04517490294251</v>
      </c>
      <c r="I16">
        <f t="shared" si="5"/>
        <v>161.11224845660541</v>
      </c>
      <c r="K16" s="9" t="s">
        <v>103</v>
      </c>
      <c r="L16" s="10"/>
      <c r="M16" s="10">
        <f>AVERAGE(M4:M15)</f>
        <v>4069.2146040522925</v>
      </c>
      <c r="N16" s="10">
        <f t="shared" ref="N16:O16" si="6">AVERAGE(N4:N15)</f>
        <v>2609.4183360853149</v>
      </c>
      <c r="O16" s="10">
        <f t="shared" si="6"/>
        <v>11427.190028890835</v>
      </c>
      <c r="S16" t="s">
        <v>134</v>
      </c>
    </row>
    <row r="17" spans="1:23">
      <c r="A17" s="6" t="s">
        <v>16</v>
      </c>
      <c r="B17">
        <v>5.1489469098937679</v>
      </c>
      <c r="C17">
        <v>5.1190260723448304</v>
      </c>
      <c r="D17">
        <v>5.1220302297395701</v>
      </c>
      <c r="E17">
        <v>5.0883452254471404</v>
      </c>
      <c r="F17" s="7">
        <v>172.25</v>
      </c>
      <c r="G17">
        <f t="shared" si="0"/>
        <v>167.17247641291803</v>
      </c>
      <c r="H17">
        <f t="shared" si="1"/>
        <v>167.675443962701</v>
      </c>
      <c r="I17">
        <f t="shared" si="5"/>
        <v>162.12136565389363</v>
      </c>
      <c r="K17" s="11" t="s">
        <v>104</v>
      </c>
      <c r="L17" s="12"/>
      <c r="M17" s="12">
        <f>SQRT(M16)</f>
        <v>63.790395860601876</v>
      </c>
      <c r="N17" s="12">
        <f t="shared" ref="N17:O17" si="7">SQRT(N16)</f>
        <v>51.082466033711754</v>
      </c>
      <c r="O17" s="12">
        <f t="shared" si="7"/>
        <v>106.89803566432282</v>
      </c>
      <c r="S17" t="s">
        <v>136</v>
      </c>
    </row>
    <row r="18" spans="1:23">
      <c r="A18" s="6" t="s">
        <v>17</v>
      </c>
      <c r="B18">
        <v>5.1029105702054265</v>
      </c>
      <c r="C18">
        <v>5.1470075042514098</v>
      </c>
      <c r="D18">
        <v>5.1490959166243204</v>
      </c>
      <c r="E18">
        <v>5.0945891334549804</v>
      </c>
      <c r="F18" s="7">
        <v>164.5</v>
      </c>
      <c r="G18">
        <f t="shared" si="0"/>
        <v>171.91626111025425</v>
      </c>
      <c r="H18">
        <f t="shared" si="1"/>
        <v>172.27566832166653</v>
      </c>
      <c r="I18">
        <f t="shared" si="5"/>
        <v>163.13680339805444</v>
      </c>
    </row>
    <row r="19" spans="1:23">
      <c r="A19" s="6" t="s">
        <v>18</v>
      </c>
      <c r="B19">
        <v>5.1254509685248371</v>
      </c>
      <c r="C19">
        <v>5.1209554077604098</v>
      </c>
      <c r="D19">
        <v>5.1254992402030402</v>
      </c>
      <c r="E19">
        <v>5.1008330414628196</v>
      </c>
      <c r="F19" s="7">
        <v>168.25</v>
      </c>
      <c r="G19">
        <f t="shared" si="0"/>
        <v>167.49531952835554</v>
      </c>
      <c r="H19">
        <f t="shared" si="1"/>
        <v>168.25812190588508</v>
      </c>
      <c r="I19">
        <f t="shared" si="5"/>
        <v>164.15860127746384</v>
      </c>
      <c r="S19" t="s">
        <v>100</v>
      </c>
      <c r="T19" t="s">
        <v>101</v>
      </c>
      <c r="W19">
        <v>0.73</v>
      </c>
    </row>
    <row r="20" spans="1:23">
      <c r="A20" s="6" t="s">
        <v>19</v>
      </c>
      <c r="B20">
        <v>5.1164956847957335</v>
      </c>
      <c r="C20">
        <v>5.1303761969247201</v>
      </c>
      <c r="D20">
        <v>5.1298369100999404</v>
      </c>
      <c r="E20">
        <v>5.1070769494706498</v>
      </c>
      <c r="F20" s="7">
        <v>166.75</v>
      </c>
      <c r="G20">
        <f t="shared" si="0"/>
        <v>169.08071372642061</v>
      </c>
      <c r="H20">
        <f t="shared" si="1"/>
        <v>168.98955530766</v>
      </c>
      <c r="I20">
        <f t="shared" si="5"/>
        <v>165.18679912845766</v>
      </c>
      <c r="T20" t="s">
        <v>106</v>
      </c>
      <c r="W20">
        <v>0</v>
      </c>
    </row>
    <row r="21" spans="1:23">
      <c r="A21" s="6" t="s">
        <v>20</v>
      </c>
      <c r="B21">
        <v>5.1733208763733511</v>
      </c>
      <c r="C21">
        <v>5.1263823150562899</v>
      </c>
      <c r="D21">
        <v>5.1242780915533697</v>
      </c>
      <c r="E21">
        <v>5.1133208574784899</v>
      </c>
      <c r="F21" s="7">
        <v>176.5</v>
      </c>
      <c r="G21">
        <f t="shared" si="0"/>
        <v>168.406772047136</v>
      </c>
      <c r="H21">
        <f t="shared" si="1"/>
        <v>168.05277913006765</v>
      </c>
      <c r="I21">
        <f t="shared" si="5"/>
        <v>166.22143703688883</v>
      </c>
      <c r="S21" t="s">
        <v>107</v>
      </c>
      <c r="W21">
        <v>0.20979900000000001</v>
      </c>
    </row>
    <row r="22" spans="1:23">
      <c r="A22" s="6" t="s">
        <v>21</v>
      </c>
      <c r="B22">
        <v>5.1254509685248371</v>
      </c>
      <c r="C22">
        <v>5.1667868129465297</v>
      </c>
      <c r="D22">
        <v>5.1632861213002501</v>
      </c>
      <c r="E22">
        <v>5.1195647654863201</v>
      </c>
      <c r="F22" s="7">
        <v>168.25</v>
      </c>
      <c r="G22">
        <f t="shared" si="0"/>
        <v>175.35049735649142</v>
      </c>
      <c r="H22">
        <f t="shared" si="1"/>
        <v>174.73772252887272</v>
      </c>
      <c r="I22">
        <f t="shared" si="5"/>
        <v>167.26255533967921</v>
      </c>
      <c r="S22" t="s">
        <v>108</v>
      </c>
      <c r="W22">
        <v>5.398E-2</v>
      </c>
    </row>
    <row r="23" spans="1:23">
      <c r="A23" s="6" t="s">
        <v>22</v>
      </c>
      <c r="B23">
        <v>5.0482521576675623</v>
      </c>
      <c r="C23">
        <v>5.1427503325894302</v>
      </c>
      <c r="D23">
        <v>5.1444444709132702</v>
      </c>
      <c r="E23">
        <v>5.1258086734941601</v>
      </c>
      <c r="F23" s="7">
        <v>155.75</v>
      </c>
      <c r="G23">
        <f t="shared" si="0"/>
        <v>171.18593972996294</v>
      </c>
      <c r="H23">
        <f t="shared" si="1"/>
        <v>171.47619819053028</v>
      </c>
      <c r="I23">
        <f t="shared" si="5"/>
        <v>168.31019462640523</v>
      </c>
      <c r="S23" s="28" t="s">
        <v>94</v>
      </c>
      <c r="T23" s="28"/>
      <c r="U23" s="28"/>
      <c r="V23" s="28"/>
      <c r="W23" s="28"/>
    </row>
    <row r="24" spans="1:23">
      <c r="A24" s="6" t="s">
        <v>23</v>
      </c>
      <c r="B24">
        <v>5.1119877883565437</v>
      </c>
      <c r="C24">
        <v>5.0799049522497297</v>
      </c>
      <c r="D24">
        <v>5.0769501245901001</v>
      </c>
      <c r="E24">
        <v>5.1320525815019904</v>
      </c>
      <c r="F24" s="7">
        <v>166</v>
      </c>
      <c r="G24">
        <f t="shared" si="0"/>
        <v>160.75877544248885</v>
      </c>
      <c r="H24">
        <f t="shared" si="1"/>
        <v>160.28446206852428</v>
      </c>
      <c r="I24">
        <f t="shared" si="5"/>
        <v>169.36439574086725</v>
      </c>
      <c r="S24" t="s">
        <v>137</v>
      </c>
    </row>
    <row r="25" spans="1:23">
      <c r="A25" s="6" t="s">
        <v>24</v>
      </c>
      <c r="B25">
        <v>5.0875963352323836</v>
      </c>
      <c r="C25">
        <v>5.10946465931855</v>
      </c>
      <c r="D25">
        <v>5.0937783350846804</v>
      </c>
      <c r="E25">
        <v>5.1382964895098304</v>
      </c>
      <c r="F25" s="7">
        <v>162</v>
      </c>
      <c r="G25">
        <f t="shared" si="0"/>
        <v>165.58168852852393</v>
      </c>
      <c r="H25">
        <f t="shared" si="1"/>
        <v>163.00458595181155</v>
      </c>
      <c r="I25">
        <f t="shared" si="5"/>
        <v>170.42519978269488</v>
      </c>
      <c r="S25" t="s">
        <v>110</v>
      </c>
    </row>
    <row r="26" spans="1:23">
      <c r="A26" s="6" t="s">
        <v>25</v>
      </c>
      <c r="B26">
        <v>5.072043922224899</v>
      </c>
      <c r="C26">
        <v>5.0996396148127898</v>
      </c>
      <c r="D26">
        <v>5.0847880835899701</v>
      </c>
      <c r="E26">
        <v>5.1445403975176696</v>
      </c>
      <c r="F26" s="7">
        <v>159.5</v>
      </c>
      <c r="G26">
        <f t="shared" si="0"/>
        <v>163.96280688422974</v>
      </c>
      <c r="H26">
        <f t="shared" si="1"/>
        <v>161.5457014248492</v>
      </c>
      <c r="I26">
        <f t="shared" si="5"/>
        <v>171.49264810893783</v>
      </c>
      <c r="S26" t="s">
        <v>138</v>
      </c>
    </row>
    <row r="27" spans="1:23">
      <c r="A27" s="6" t="s">
        <v>26</v>
      </c>
      <c r="B27">
        <v>5.0689042022202315</v>
      </c>
      <c r="C27">
        <v>5.08563354834551</v>
      </c>
      <c r="D27">
        <v>5.0700601933148999</v>
      </c>
      <c r="E27">
        <v>5.1507843055254998</v>
      </c>
      <c r="F27" s="7">
        <v>159</v>
      </c>
      <c r="G27">
        <f t="shared" si="0"/>
        <v>161.68234037538207</v>
      </c>
      <c r="H27">
        <f t="shared" si="1"/>
        <v>159.18390886207564</v>
      </c>
      <c r="I27">
        <f t="shared" si="5"/>
        <v>172.56678233568368</v>
      </c>
      <c r="S27" t="s">
        <v>132</v>
      </c>
    </row>
    <row r="28" spans="1:23">
      <c r="A28" s="6" t="s">
        <v>27</v>
      </c>
      <c r="B28">
        <v>5.0641760610242859</v>
      </c>
      <c r="C28">
        <v>5.0795599962935301</v>
      </c>
      <c r="D28">
        <v>5.0621902370040299</v>
      </c>
      <c r="E28">
        <v>5.1570282135333398</v>
      </c>
      <c r="F28" s="7">
        <v>158.25</v>
      </c>
      <c r="G28">
        <f t="shared" si="0"/>
        <v>160.70333030900295</v>
      </c>
      <c r="H28">
        <f t="shared" si="1"/>
        <v>157.93605517155527</v>
      </c>
      <c r="I28">
        <f t="shared" si="5"/>
        <v>173.64764433968463</v>
      </c>
      <c r="S28" t="s">
        <v>133</v>
      </c>
    </row>
    <row r="29" spans="1:23">
      <c r="A29" s="6" t="s">
        <v>28</v>
      </c>
      <c r="B29">
        <v>5.1164956847957335</v>
      </c>
      <c r="C29">
        <v>5.0744686042570404</v>
      </c>
      <c r="D29">
        <v>5.0564977900949799</v>
      </c>
      <c r="E29">
        <v>5.1632721215411701</v>
      </c>
      <c r="F29" s="7">
        <v>166.75</v>
      </c>
      <c r="G29">
        <f t="shared" si="0"/>
        <v>159.88720602016508</v>
      </c>
      <c r="H29">
        <f t="shared" si="1"/>
        <v>157.03956659010672</v>
      </c>
      <c r="I29">
        <f t="shared" si="5"/>
        <v>174.73527625997875</v>
      </c>
    </row>
    <row r="30" spans="1:23">
      <c r="A30" s="6" t="s">
        <v>29</v>
      </c>
      <c r="B30">
        <v>5.0983408745153609</v>
      </c>
      <c r="C30">
        <v>5.11128768434296</v>
      </c>
      <c r="D30">
        <v>5.0942404720345698</v>
      </c>
      <c r="E30">
        <v>5.1695160295490101</v>
      </c>
      <c r="F30" s="7">
        <v>163.75</v>
      </c>
      <c r="G30">
        <f t="shared" si="0"/>
        <v>165.88382340634021</v>
      </c>
      <c r="H30">
        <f t="shared" si="1"/>
        <v>163.07993380315341</v>
      </c>
      <c r="I30">
        <f t="shared" si="5"/>
        <v>175.82972049954643</v>
      </c>
      <c r="S30" t="s">
        <v>112</v>
      </c>
      <c r="T30" t="s">
        <v>113</v>
      </c>
      <c r="U30" t="s">
        <v>114</v>
      </c>
      <c r="V30" t="s">
        <v>115</v>
      </c>
      <c r="W30" t="s">
        <v>116</v>
      </c>
    </row>
    <row r="31" spans="1:23">
      <c r="A31" s="6" t="s">
        <v>30</v>
      </c>
      <c r="B31">
        <v>5.1254509685248371</v>
      </c>
      <c r="C31">
        <v>5.1079754121573098</v>
      </c>
      <c r="D31">
        <v>5.0986985445013397</v>
      </c>
      <c r="E31">
        <v>5.1757599375568502</v>
      </c>
      <c r="F31" s="7">
        <v>168.25</v>
      </c>
      <c r="G31">
        <f t="shared" si="0"/>
        <v>165.33527999607475</v>
      </c>
      <c r="H31">
        <f t="shared" si="1"/>
        <v>163.80857893554301</v>
      </c>
      <c r="I31">
        <f t="shared" si="5"/>
        <v>176.93101972695149</v>
      </c>
    </row>
    <row r="32" spans="1:23">
      <c r="A32" s="6" t="s">
        <v>31</v>
      </c>
      <c r="B32">
        <v>5.2081190986298882</v>
      </c>
      <c r="C32">
        <v>5.1268716954618503</v>
      </c>
      <c r="D32">
        <v>5.12057688030636</v>
      </c>
      <c r="E32">
        <v>5.1820038455646804</v>
      </c>
      <c r="F32" s="7">
        <v>182.75</v>
      </c>
      <c r="G32">
        <f t="shared" si="0"/>
        <v>168.48920719096637</v>
      </c>
      <c r="H32">
        <f t="shared" si="1"/>
        <v>167.43192994959404</v>
      </c>
      <c r="I32">
        <f t="shared" si="5"/>
        <v>178.03921687800977</v>
      </c>
      <c r="S32" t="s">
        <v>117</v>
      </c>
      <c r="T32">
        <v>6.2440000000000004E-3</v>
      </c>
      <c r="U32">
        <v>4.7100000000000001E-4</v>
      </c>
      <c r="V32">
        <v>13.245139999999999</v>
      </c>
      <c r="W32">
        <v>0</v>
      </c>
    </row>
    <row r="33" spans="1:23">
      <c r="A33" s="6" t="s">
        <v>32</v>
      </c>
      <c r="B33">
        <v>5.1845886012196933</v>
      </c>
      <c r="C33">
        <v>5.1923219052196101</v>
      </c>
      <c r="D33">
        <v>5.1913841382105099</v>
      </c>
      <c r="E33">
        <v>5.1882477535725204</v>
      </c>
      <c r="F33" s="7">
        <v>178.5</v>
      </c>
      <c r="G33">
        <f t="shared" si="0"/>
        <v>179.88574605565412</v>
      </c>
      <c r="H33">
        <f t="shared" si="1"/>
        <v>179.71713420926574</v>
      </c>
      <c r="I33">
        <f t="shared" si="5"/>
        <v>179.15435515746839</v>
      </c>
      <c r="S33" t="s">
        <v>118</v>
      </c>
      <c r="T33">
        <v>5.007174</v>
      </c>
      <c r="U33">
        <v>1.9392E-2</v>
      </c>
      <c r="V33">
        <v>258.209</v>
      </c>
      <c r="W33">
        <v>0</v>
      </c>
    </row>
    <row r="34" spans="1:23">
      <c r="A34" s="6" t="s">
        <v>33</v>
      </c>
      <c r="B34">
        <v>5.3095045559386014</v>
      </c>
      <c r="C34">
        <v>5.1928155313894697</v>
      </c>
      <c r="D34">
        <v>5.2041192403509804</v>
      </c>
      <c r="E34">
        <v>5.1944916615803498</v>
      </c>
      <c r="F34" s="7">
        <v>202.25</v>
      </c>
      <c r="G34">
        <f t="shared" si="0"/>
        <v>179.97456428719013</v>
      </c>
      <c r="H34">
        <f t="shared" si="1"/>
        <v>182.02048584875473</v>
      </c>
      <c r="I34">
        <f t="shared" si="5"/>
        <v>180.27647804067766</v>
      </c>
    </row>
    <row r="35" spans="1:23">
      <c r="A35" s="6" t="s">
        <v>34</v>
      </c>
      <c r="B35">
        <v>5.321789722733179</v>
      </c>
      <c r="C35">
        <v>5.2841383905675903</v>
      </c>
      <c r="D35">
        <v>5.2993752751060299</v>
      </c>
      <c r="E35">
        <v>5.2007355695881898</v>
      </c>
      <c r="F35" s="7">
        <v>204.75</v>
      </c>
      <c r="G35">
        <f t="shared" si="0"/>
        <v>197.18421445613114</v>
      </c>
      <c r="H35">
        <f t="shared" si="1"/>
        <v>200.2116936681268</v>
      </c>
      <c r="I35">
        <f t="shared" si="5"/>
        <v>181.40562927530078</v>
      </c>
      <c r="S35" t="s">
        <v>119</v>
      </c>
      <c r="T35">
        <v>0.71479099999999995</v>
      </c>
      <c r="U35" t="s">
        <v>120</v>
      </c>
      <c r="W35">
        <v>5.2288329999999998</v>
      </c>
    </row>
    <row r="36" spans="1:23">
      <c r="A36" s="6" t="s">
        <v>35</v>
      </c>
      <c r="B36">
        <v>5.3057893813867381</v>
      </c>
      <c r="C36">
        <v>5.31776314152303</v>
      </c>
      <c r="D36">
        <v>5.3474851158104197</v>
      </c>
      <c r="E36">
        <v>5.2069794775960201</v>
      </c>
      <c r="F36" s="7">
        <v>201.5</v>
      </c>
      <c r="G36">
        <f t="shared" si="0"/>
        <v>203.92721511397812</v>
      </c>
      <c r="H36">
        <f t="shared" si="1"/>
        <v>210.07930784130679</v>
      </c>
      <c r="I36">
        <f t="shared" si="5"/>
        <v>182.54185288300434</v>
      </c>
      <c r="S36" t="s">
        <v>121</v>
      </c>
      <c r="T36">
        <v>0.71071600000000001</v>
      </c>
      <c r="U36" t="s">
        <v>122</v>
      </c>
      <c r="W36">
        <v>0.154562</v>
      </c>
    </row>
    <row r="37" spans="1:23">
      <c r="A37" s="6" t="s">
        <v>36</v>
      </c>
      <c r="B37">
        <v>5.2907891001272453</v>
      </c>
      <c r="C37">
        <v>5.31516120290991</v>
      </c>
      <c r="D37">
        <v>5.3509994066365998</v>
      </c>
      <c r="E37">
        <v>5.2132233856038601</v>
      </c>
      <c r="F37" s="7">
        <v>198.5</v>
      </c>
      <c r="G37">
        <f t="shared" si="0"/>
        <v>203.39729872263209</v>
      </c>
      <c r="H37">
        <f t="shared" si="1"/>
        <v>210.81888641155183</v>
      </c>
      <c r="I37">
        <f t="shared" si="5"/>
        <v>183.68519316118932</v>
      </c>
      <c r="S37" t="s">
        <v>123</v>
      </c>
      <c r="T37">
        <v>8.3131999999999998E-2</v>
      </c>
      <c r="U37" t="s">
        <v>124</v>
      </c>
      <c r="W37">
        <v>-2.1093989999999998</v>
      </c>
    </row>
    <row r="38" spans="1:23">
      <c r="A38" s="6" t="s">
        <v>37</v>
      </c>
      <c r="B38">
        <v>5.3045479162986728</v>
      </c>
      <c r="C38">
        <v>5.3035083811773696</v>
      </c>
      <c r="D38">
        <v>5.3349692144015703</v>
      </c>
      <c r="E38">
        <v>5.2194672936117001</v>
      </c>
      <c r="F38" s="7">
        <v>201.25</v>
      </c>
      <c r="G38">
        <f t="shared" si="0"/>
        <v>201.04090225789091</v>
      </c>
      <c r="H38">
        <f t="shared" si="1"/>
        <v>207.46636173352479</v>
      </c>
      <c r="I38">
        <f t="shared" si="5"/>
        <v>184.83569468470557</v>
      </c>
      <c r="S38" t="s">
        <v>125</v>
      </c>
      <c r="T38">
        <v>0.48376000000000002</v>
      </c>
      <c r="U38" t="s">
        <v>126</v>
      </c>
      <c r="W38">
        <v>-2.0461589999999998</v>
      </c>
    </row>
    <row r="39" spans="1:23">
      <c r="A39" s="6" t="s">
        <v>38</v>
      </c>
      <c r="B39">
        <v>5.3144367484279202</v>
      </c>
      <c r="C39">
        <v>5.3104062457020103</v>
      </c>
      <c r="D39">
        <v>5.3327698185863897</v>
      </c>
      <c r="E39">
        <v>5.2257112016195304</v>
      </c>
      <c r="F39" s="7">
        <v>203.25</v>
      </c>
      <c r="G39">
        <f t="shared" si="0"/>
        <v>202.43244899848506</v>
      </c>
      <c r="H39">
        <f t="shared" si="1"/>
        <v>207.01056251092672</v>
      </c>
      <c r="I39">
        <f t="shared" si="5"/>
        <v>185.99340230759489</v>
      </c>
      <c r="S39" t="s">
        <v>127</v>
      </c>
      <c r="T39">
        <v>77.938379999999995</v>
      </c>
      <c r="U39" t="s">
        <v>128</v>
      </c>
      <c r="W39">
        <v>-2.0842230000000002</v>
      </c>
    </row>
    <row r="40" spans="1:23">
      <c r="A40" s="6" t="s">
        <v>39</v>
      </c>
      <c r="B40">
        <v>5.3193447337401123</v>
      </c>
      <c r="C40">
        <v>5.3194875390102698</v>
      </c>
      <c r="D40">
        <v>5.33535423480338</v>
      </c>
      <c r="E40">
        <v>5.2319551096273704</v>
      </c>
      <c r="F40" s="7">
        <v>204.25</v>
      </c>
      <c r="G40">
        <f t="shared" si="0"/>
        <v>204.2791700591992</v>
      </c>
      <c r="H40">
        <f t="shared" si="1"/>
        <v>207.54625589493551</v>
      </c>
      <c r="I40">
        <f t="shared" si="5"/>
        <v>187.15836116484519</v>
      </c>
      <c r="S40" t="s">
        <v>129</v>
      </c>
      <c r="T40">
        <v>175.43379999999999</v>
      </c>
      <c r="U40" t="s">
        <v>130</v>
      </c>
      <c r="W40">
        <v>0.47342800000000002</v>
      </c>
    </row>
    <row r="41" spans="1:23">
      <c r="A41" s="6" t="s">
        <v>40</v>
      </c>
      <c r="B41">
        <v>5.2639846874675316</v>
      </c>
      <c r="C41">
        <v>5.3255222861815898</v>
      </c>
      <c r="D41">
        <v>5.3371304332047496</v>
      </c>
      <c r="E41">
        <v>5.2381990176351998</v>
      </c>
      <c r="F41" s="7">
        <v>193.25</v>
      </c>
      <c r="G41">
        <f t="shared" si="0"/>
        <v>205.51567043385455</v>
      </c>
      <c r="H41">
        <f t="shared" si="1"/>
        <v>207.91522680863494</v>
      </c>
      <c r="I41">
        <f t="shared" si="5"/>
        <v>188.3306166741373</v>
      </c>
      <c r="S41" t="s">
        <v>139</v>
      </c>
      <c r="T41">
        <v>0</v>
      </c>
    </row>
    <row r="42" spans="1:23">
      <c r="A42" s="6" t="s">
        <v>41</v>
      </c>
      <c r="B42">
        <v>5.2244016835978684</v>
      </c>
      <c r="C42">
        <v>5.2867383736779097</v>
      </c>
      <c r="D42">
        <v>5.2941825134009797</v>
      </c>
      <c r="E42">
        <v>5.2444429256430398</v>
      </c>
      <c r="F42" s="7">
        <v>185.75</v>
      </c>
      <c r="G42">
        <f t="shared" si="0"/>
        <v>197.69755713530728</v>
      </c>
      <c r="H42">
        <f t="shared" si="1"/>
        <v>199.17473671762301</v>
      </c>
      <c r="I42">
        <f t="shared" si="5"/>
        <v>189.51021453763093</v>
      </c>
    </row>
    <row r="43" spans="1:23">
      <c r="A43" s="6" t="s">
        <v>42</v>
      </c>
      <c r="B43">
        <v>5.2108513407667605</v>
      </c>
      <c r="C43">
        <v>5.2473711184838798</v>
      </c>
      <c r="D43">
        <v>5.2436161572391704</v>
      </c>
      <c r="E43">
        <v>5.2506868336508798</v>
      </c>
      <c r="F43" s="7">
        <v>183.25</v>
      </c>
      <c r="G43">
        <f t="shared" si="0"/>
        <v>190.06595024467785</v>
      </c>
      <c r="H43">
        <f t="shared" si="1"/>
        <v>189.35359823166854</v>
      </c>
      <c r="I43">
        <f t="shared" si="5"/>
        <v>190.69720074373251</v>
      </c>
    </row>
    <row r="44" spans="1:23">
      <c r="A44" s="6" t="s">
        <v>43</v>
      </c>
      <c r="B44">
        <v>5.2217062641761967</v>
      </c>
      <c r="C44">
        <v>5.2268504029416203</v>
      </c>
      <c r="D44">
        <v>5.2109330407972401</v>
      </c>
      <c r="E44">
        <v>5.2569307416587101</v>
      </c>
      <c r="F44" s="7">
        <v>185.25</v>
      </c>
      <c r="G44">
        <f t="shared" si="0"/>
        <v>186.20540697247301</v>
      </c>
      <c r="H44">
        <f t="shared" si="1"/>
        <v>183.26497214218921</v>
      </c>
      <c r="I44">
        <f t="shared" si="5"/>
        <v>191.89162156889438</v>
      </c>
    </row>
    <row r="45" spans="1:23">
      <c r="A45" s="6" t="s">
        <v>44</v>
      </c>
      <c r="B45">
        <v>5.1943447761650585</v>
      </c>
      <c r="C45">
        <v>5.2292341391513899</v>
      </c>
      <c r="D45">
        <v>5.2061077485262697</v>
      </c>
      <c r="E45">
        <v>5.2631746496665501</v>
      </c>
      <c r="F45" s="7">
        <v>180.25</v>
      </c>
      <c r="G45">
        <f t="shared" si="0"/>
        <v>186.64980099215836</v>
      </c>
      <c r="H45">
        <f t="shared" si="1"/>
        <v>182.38279518108388</v>
      </c>
      <c r="I45">
        <f t="shared" si="5"/>
        <v>193.09352357942433</v>
      </c>
    </row>
    <row r="46" spans="1:23">
      <c r="A46" s="6" t="s">
        <v>45</v>
      </c>
      <c r="B46">
        <v>5.1633563811139194</v>
      </c>
      <c r="C46">
        <v>5.2099036385907196</v>
      </c>
      <c r="D46">
        <v>5.18600657588886</v>
      </c>
      <c r="E46">
        <v>5.2694185576743804</v>
      </c>
      <c r="F46" s="7">
        <v>174.75</v>
      </c>
      <c r="G46">
        <f t="shared" si="0"/>
        <v>183.07641584227434</v>
      </c>
      <c r="H46">
        <f t="shared" si="1"/>
        <v>178.75328801400062</v>
      </c>
      <c r="I46">
        <f t="shared" si="5"/>
        <v>194.30295363328804</v>
      </c>
    </row>
    <row r="47" spans="1:23">
      <c r="A47" s="6" t="s">
        <v>46</v>
      </c>
      <c r="B47">
        <v>5.1013896573647202</v>
      </c>
      <c r="C47">
        <v>5.1820627876177996</v>
      </c>
      <c r="D47">
        <v>5.1561776735541702</v>
      </c>
      <c r="E47">
        <v>5.2756624656822204</v>
      </c>
      <c r="F47" s="7">
        <v>164.25</v>
      </c>
      <c r="G47">
        <f t="shared" si="0"/>
        <v>178.04971118426323</v>
      </c>
      <c r="H47">
        <f t="shared" si="1"/>
        <v>173.50001286801944</v>
      </c>
      <c r="I47">
        <f t="shared" si="5"/>
        <v>195.51995888195083</v>
      </c>
    </row>
    <row r="48" spans="1:23">
      <c r="A48" s="6" t="s">
        <v>47</v>
      </c>
      <c r="B48">
        <v>5.1633563811139194</v>
      </c>
      <c r="C48">
        <v>5.1293097935741496</v>
      </c>
      <c r="D48">
        <v>5.0993042618460098</v>
      </c>
      <c r="E48">
        <v>5.2819063736900498</v>
      </c>
      <c r="F48" s="7">
        <v>174.75</v>
      </c>
      <c r="G48">
        <f t="shared" si="0"/>
        <v>168.90050159327555</v>
      </c>
      <c r="H48">
        <f t="shared" si="1"/>
        <v>163.9078306892298</v>
      </c>
      <c r="I48">
        <f t="shared" si="5"/>
        <v>196.74458677220073</v>
      </c>
    </row>
    <row r="49" spans="1:9">
      <c r="A49" s="6" t="s">
        <v>48</v>
      </c>
      <c r="B49">
        <v>5.181783550292085</v>
      </c>
      <c r="C49">
        <v>5.1603030539171604</v>
      </c>
      <c r="D49">
        <v>5.1232650233433201</v>
      </c>
      <c r="E49">
        <v>5.2881502816978898</v>
      </c>
      <c r="F49" s="7">
        <v>178</v>
      </c>
      <c r="G49">
        <f t="shared" si="0"/>
        <v>174.21724482419779</v>
      </c>
      <c r="H49">
        <f t="shared" si="1"/>
        <v>167.88261640969506</v>
      </c>
      <c r="I49">
        <f t="shared" si="5"/>
        <v>197.9768850480142</v>
      </c>
    </row>
    <row r="50" spans="1:9">
      <c r="A50" s="6" t="s">
        <v>49</v>
      </c>
      <c r="B50">
        <v>5.2230548820474896</v>
      </c>
      <c r="C50">
        <v>5.1821229734641499</v>
      </c>
      <c r="D50">
        <v>5.15197237573945</v>
      </c>
      <c r="E50">
        <v>5.2943941897057298</v>
      </c>
      <c r="F50" s="7">
        <v>185.5</v>
      </c>
      <c r="G50">
        <f t="shared" si="0"/>
        <v>178.06042757930769</v>
      </c>
      <c r="H50">
        <f t="shared" si="1"/>
        <v>172.7719256278813</v>
      </c>
      <c r="I50">
        <f t="shared" si="5"/>
        <v>199.21690175240289</v>
      </c>
    </row>
    <row r="51" spans="1:9">
      <c r="A51" s="6" t="s">
        <v>50</v>
      </c>
      <c r="B51">
        <v>5.240423388129134</v>
      </c>
      <c r="C51">
        <v>5.2181425698088804</v>
      </c>
      <c r="D51">
        <v>5.1981249720858296</v>
      </c>
      <c r="E51">
        <v>5.3006380977135601</v>
      </c>
      <c r="F51" s="7">
        <v>188.75</v>
      </c>
      <c r="G51">
        <f t="shared" si="0"/>
        <v>184.59100055220122</v>
      </c>
      <c r="H51">
        <f t="shared" si="1"/>
        <v>180.93266981460417</v>
      </c>
      <c r="I51">
        <f t="shared" si="5"/>
        <v>200.46468522929339</v>
      </c>
    </row>
    <row r="52" spans="1:9">
      <c r="A52" s="6" t="s">
        <v>51</v>
      </c>
      <c r="B52" s="8">
        <v>5.2522734280466299</v>
      </c>
      <c r="C52" s="8">
        <v>5.2405467303783801</v>
      </c>
      <c r="D52" s="8">
        <v>5.2326989130540698</v>
      </c>
      <c r="E52" s="8">
        <v>5.3068820057214001</v>
      </c>
      <c r="F52" s="7">
        <v>191</v>
      </c>
      <c r="G52">
        <f t="shared" si="0"/>
        <v>188.77328228536041</v>
      </c>
      <c r="H52">
        <f t="shared" si="1"/>
        <v>187.29762198013043</v>
      </c>
      <c r="I52">
        <f t="shared" si="5"/>
        <v>201.72028412541735</v>
      </c>
    </row>
    <row r="53" spans="1:9">
      <c r="A53" s="6" t="s">
        <v>52</v>
      </c>
      <c r="B53" s="8">
        <v>5.2337788454104652</v>
      </c>
      <c r="C53" s="8">
        <v>5.2552463037160102</v>
      </c>
      <c r="D53" s="8">
        <v>5.2562197739231902</v>
      </c>
      <c r="E53" s="8">
        <v>5.3131259137292304</v>
      </c>
      <c r="F53" s="7">
        <v>187.5</v>
      </c>
      <c r="G53">
        <f t="shared" si="0"/>
        <v>191.56866411789113</v>
      </c>
      <c r="H53">
        <f t="shared" si="1"/>
        <v>191.7552413039711</v>
      </c>
      <c r="I53">
        <f t="shared" si="5"/>
        <v>202.98374739219469</v>
      </c>
    </row>
    <row r="54" spans="1:9">
      <c r="A54" s="6" t="s">
        <v>53</v>
      </c>
      <c r="B54" s="8">
        <v>5.2793893566625174</v>
      </c>
      <c r="C54" s="8">
        <v>5.2457138942365997</v>
      </c>
      <c r="D54" s="8">
        <v>5.2511903335254297</v>
      </c>
      <c r="E54" s="8">
        <v>5.3193698217370704</v>
      </c>
      <c r="F54" s="7">
        <v>196.25</v>
      </c>
      <c r="G54">
        <f t="shared" si="0"/>
        <v>189.75122919705461</v>
      </c>
      <c r="H54">
        <f t="shared" si="1"/>
        <v>190.79324093646756</v>
      </c>
      <c r="I54">
        <f t="shared" si="5"/>
        <v>204.25512428765748</v>
      </c>
    </row>
    <row r="55" spans="1:9">
      <c r="A55" s="6" t="s">
        <v>54</v>
      </c>
      <c r="B55" s="8">
        <v>5.2768383348709129</v>
      </c>
      <c r="C55" s="8">
        <v>5.2764362304630597</v>
      </c>
      <c r="D55" s="8">
        <v>5.2807310780335399</v>
      </c>
      <c r="E55" s="8">
        <v>5.3256137297449104</v>
      </c>
      <c r="F55" s="7">
        <v>195.75</v>
      </c>
      <c r="G55">
        <f t="shared" si="0"/>
        <v>195.67130388525047</v>
      </c>
      <c r="H55">
        <f t="shared" si="1"/>
        <v>196.51348954431123</v>
      </c>
      <c r="I55">
        <f t="shared" si="5"/>
        <v>205.53446437835677</v>
      </c>
    </row>
    <row r="56" spans="1:9">
      <c r="A56" s="6" t="s">
        <v>55</v>
      </c>
      <c r="B56" s="8">
        <v>5.2377708666800027</v>
      </c>
      <c r="C56" s="8">
        <v>5.2828687657861497</v>
      </c>
      <c r="D56" s="8">
        <v>5.29029808397273</v>
      </c>
      <c r="E56" s="8">
        <v>5.3318576377527398</v>
      </c>
      <c r="F56" s="7">
        <v>188.25</v>
      </c>
      <c r="G56">
        <f t="shared" si="0"/>
        <v>196.93402334897152</v>
      </c>
      <c r="H56">
        <f t="shared" si="1"/>
        <v>198.40255721827651</v>
      </c>
      <c r="I56">
        <f t="shared" si="5"/>
        <v>206.82181754130053</v>
      </c>
    </row>
    <row r="57" spans="1:9">
      <c r="A57" s="6" t="s">
        <v>56</v>
      </c>
      <c r="B57" s="8">
        <v>5.195730777772936</v>
      </c>
      <c r="C57" s="8">
        <v>5.2560859572939904</v>
      </c>
      <c r="D57" s="8">
        <v>5.2631429087140198</v>
      </c>
      <c r="E57" s="8">
        <v>5.3381015457605798</v>
      </c>
      <c r="F57" s="7">
        <v>180.5</v>
      </c>
      <c r="G57">
        <f t="shared" si="0"/>
        <v>191.72958298074187</v>
      </c>
      <c r="H57">
        <f t="shared" si="1"/>
        <v>193.08739470432718</v>
      </c>
      <c r="I57">
        <f t="shared" si="5"/>
        <v>208.11723396590509</v>
      </c>
    </row>
    <row r="58" spans="1:9">
      <c r="A58" s="6" t="s">
        <v>57</v>
      </c>
      <c r="B58" s="8">
        <v>5.2081190986298882</v>
      </c>
      <c r="C58" s="8">
        <v>5.2181652196693502</v>
      </c>
      <c r="D58" s="8">
        <v>5.2176448168218803</v>
      </c>
      <c r="E58" s="8">
        <v>5.3443454537684101</v>
      </c>
      <c r="F58" s="7">
        <v>182.75</v>
      </c>
      <c r="G58">
        <f t="shared" si="0"/>
        <v>184.59518155995715</v>
      </c>
      <c r="H58">
        <f t="shared" si="1"/>
        <v>184.49914269346138</v>
      </c>
      <c r="I58">
        <f t="shared" si="5"/>
        <v>209.42076415593664</v>
      </c>
    </row>
    <row r="59" spans="1:9">
      <c r="A59" s="6" t="s">
        <v>58</v>
      </c>
      <c r="B59" s="8">
        <v>5.2351112906442445</v>
      </c>
      <c r="C59" s="8">
        <v>5.2169704720542098</v>
      </c>
      <c r="D59" s="8">
        <v>5.20588508822288</v>
      </c>
      <c r="E59" s="8">
        <v>5.3505893617762501</v>
      </c>
      <c r="F59" s="7">
        <v>187.75</v>
      </c>
      <c r="G59">
        <f t="shared" si="0"/>
        <v>184.37476860216836</v>
      </c>
      <c r="H59">
        <f t="shared" si="1"/>
        <v>182.34219029329188</v>
      </c>
      <c r="I59">
        <f t="shared" si="5"/>
        <v>210.73245893149709</v>
      </c>
    </row>
    <row r="60" spans="1:9">
      <c r="A60" s="6" t="s">
        <v>59</v>
      </c>
      <c r="B60" s="8">
        <v>5.2870036066477635</v>
      </c>
      <c r="C60" s="8">
        <v>5.2363524017706498</v>
      </c>
      <c r="D60" s="8">
        <v>5.2216381872400799</v>
      </c>
      <c r="E60" s="8">
        <v>5.3568332697840901</v>
      </c>
      <c r="F60" s="7">
        <v>197.75</v>
      </c>
      <c r="G60">
        <f t="shared" si="0"/>
        <v>187.98316327482044</v>
      </c>
      <c r="H60">
        <f t="shared" si="1"/>
        <v>185.23738917684241</v>
      </c>
      <c r="I60">
        <f t="shared" si="5"/>
        <v>212.05236943099098</v>
      </c>
    </row>
    <row r="61" spans="1:9">
      <c r="A61" s="6" t="s">
        <v>60</v>
      </c>
      <c r="B61" s="8">
        <v>5.3242287483325379</v>
      </c>
      <c r="C61" s="8">
        <v>5.2794671573045502</v>
      </c>
      <c r="D61" s="8">
        <v>5.2683227759646103</v>
      </c>
      <c r="E61" s="8">
        <v>5.3630771777919204</v>
      </c>
      <c r="F61" s="7">
        <v>205.25</v>
      </c>
      <c r="G61">
        <f t="shared" si="0"/>
        <v>196.26526896995898</v>
      </c>
      <c r="H61">
        <f t="shared" si="1"/>
        <v>194.09015662137193</v>
      </c>
      <c r="I61">
        <f t="shared" si="5"/>
        <v>213.38054711312517</v>
      </c>
    </row>
    <row r="62" spans="1:9">
      <c r="A62" s="6" t="s">
        <v>61</v>
      </c>
      <c r="B62" s="8">
        <v>5.3482972988530575</v>
      </c>
      <c r="C62" s="8">
        <v>5.3182824505564898</v>
      </c>
      <c r="D62" s="8">
        <v>5.3170148979002496</v>
      </c>
      <c r="E62" s="8">
        <v>5.3693210857997604</v>
      </c>
      <c r="F62" s="7">
        <v>210.25</v>
      </c>
      <c r="G62">
        <f t="shared" si="0"/>
        <v>204.03314386145226</v>
      </c>
      <c r="H62">
        <f t="shared" si="1"/>
        <v>203.77468494773623</v>
      </c>
      <c r="I62">
        <f t="shared" si="5"/>
        <v>214.71704375892153</v>
      </c>
    </row>
    <row r="63" spans="1:9">
      <c r="A63" s="6" t="s">
        <v>62</v>
      </c>
      <c r="B63" s="8">
        <v>5.3624651863717885</v>
      </c>
      <c r="C63" s="8">
        <v>5.3463325110139204</v>
      </c>
      <c r="D63" s="8">
        <v>5.3551236176423096</v>
      </c>
      <c r="E63" s="8">
        <v>5.3755649938075898</v>
      </c>
      <c r="F63" s="7">
        <v>213.25</v>
      </c>
      <c r="G63">
        <f t="shared" si="0"/>
        <v>209.83730891479661</v>
      </c>
      <c r="H63">
        <f t="shared" si="1"/>
        <v>211.69014337193201</v>
      </c>
      <c r="I63">
        <f t="shared" si="5"/>
        <v>216.06191147372064</v>
      </c>
    </row>
    <row r="64" spans="1:9">
      <c r="A64" s="6" t="s">
        <v>63</v>
      </c>
      <c r="B64" s="8">
        <v>5.4249500174814029</v>
      </c>
      <c r="C64" s="8">
        <v>5.3642484811097999</v>
      </c>
      <c r="D64" s="8">
        <v>5.3797494797869696</v>
      </c>
      <c r="E64" s="8">
        <v>5.3818089018154298</v>
      </c>
      <c r="F64" s="7">
        <v>227</v>
      </c>
      <c r="G64">
        <f t="shared" si="0"/>
        <v>213.63062688697272</v>
      </c>
      <c r="H64">
        <f t="shared" si="1"/>
        <v>216.96791376790694</v>
      </c>
      <c r="I64">
        <f t="shared" si="5"/>
        <v>217.41520268923094</v>
      </c>
    </row>
    <row r="65" spans="1:14">
      <c r="A65" s="6" t="s">
        <v>64</v>
      </c>
      <c r="B65" s="8">
        <v>5.5012582105447274</v>
      </c>
      <c r="C65" s="8">
        <v>5.4147000540121697</v>
      </c>
      <c r="D65" s="8">
        <v>5.4335579158804901</v>
      </c>
      <c r="E65" s="8">
        <v>5.3880528098232601</v>
      </c>
      <c r="F65" s="7">
        <v>245</v>
      </c>
      <c r="G65">
        <f t="shared" si="0"/>
        <v>224.68514216349709</v>
      </c>
      <c r="H65">
        <f t="shared" si="1"/>
        <v>228.96242700542828</v>
      </c>
      <c r="I65">
        <f t="shared" si="5"/>
        <v>218.77697016555473</v>
      </c>
    </row>
    <row r="66" spans="1:14">
      <c r="A66" s="6" t="s">
        <v>65</v>
      </c>
      <c r="B66" s="8">
        <v>5.3729609095438029</v>
      </c>
      <c r="C66" s="8">
        <v>5.4840271535566796</v>
      </c>
      <c r="D66" s="8">
        <v>5.51036076204847</v>
      </c>
      <c r="E66" s="8">
        <v>5.3942967178311001</v>
      </c>
      <c r="F66" s="7">
        <v>215.5</v>
      </c>
      <c r="G66">
        <f t="shared" si="0"/>
        <v>240.81455442121194</v>
      </c>
      <c r="H66">
        <f t="shared" si="1"/>
        <v>247.24030589970818</v>
      </c>
      <c r="I66">
        <f t="shared" si="5"/>
        <v>220.14726699326292</v>
      </c>
    </row>
    <row r="67" spans="1:14">
      <c r="A67" s="6" t="s">
        <v>66</v>
      </c>
      <c r="B67" s="8">
        <v>5.5519901228970694</v>
      </c>
      <c r="C67" s="8">
        <v>5.4090869585200201</v>
      </c>
      <c r="D67" s="8">
        <v>5.4439397513568597</v>
      </c>
      <c r="E67" s="8">
        <v>5.4005406258389401</v>
      </c>
      <c r="F67" s="7">
        <v>257.75</v>
      </c>
      <c r="G67">
        <f t="shared" si="0"/>
        <v>223.42749595104561</v>
      </c>
      <c r="H67">
        <f t="shared" si="1"/>
        <v>231.35185913696097</v>
      </c>
      <c r="I67">
        <f t="shared" si="5"/>
        <v>221.5261465954496</v>
      </c>
    </row>
    <row r="68" spans="1:14">
      <c r="A68" s="6" t="s">
        <v>67</v>
      </c>
      <c r="B68" s="8">
        <v>5.36480710781687</v>
      </c>
      <c r="C68" s="8">
        <v>5.5195463363785704</v>
      </c>
      <c r="D68" s="8">
        <v>5.5411175895815603</v>
      </c>
      <c r="E68" s="8">
        <v>5.4067845338467704</v>
      </c>
      <c r="F68" s="7">
        <v>213.75</v>
      </c>
      <c r="G68">
        <f t="shared" ref="G68" si="8">EXP(C68)</f>
        <v>249.52181253958091</v>
      </c>
      <c r="H68">
        <f t="shared" ref="H68" si="9">EXP(D68)</f>
        <v>254.96278404390344</v>
      </c>
      <c r="I68">
        <f t="shared" si="5"/>
        <v>222.91366272982143</v>
      </c>
    </row>
    <row r="69" spans="1:14">
      <c r="A69" s="6" t="s">
        <v>68</v>
      </c>
      <c r="B69" s="8">
        <v>5.3435297093695846</v>
      </c>
      <c r="C69" s="8">
        <v>5.41272453507389</v>
      </c>
      <c r="D69" s="8">
        <v>5.4416861302265103</v>
      </c>
      <c r="E69" s="8">
        <v>5.4130284418546104</v>
      </c>
      <c r="F69" s="7">
        <v>209.25</v>
      </c>
      <c r="G69">
        <f t="shared" ref="G69:G87" si="10">EXP(C69)</f>
        <v>224.24171055798442</v>
      </c>
      <c r="H69">
        <f t="shared" ref="H69:H87" si="11">EXP(D69)</f>
        <v>230.83106675344132</v>
      </c>
      <c r="I69">
        <f t="shared" ref="I69:I87" si="12">EXP(E69)</f>
        <v>224.30986949079966</v>
      </c>
    </row>
    <row r="70" spans="1:14">
      <c r="A70" s="6" t="s">
        <v>69</v>
      </c>
      <c r="B70" s="8">
        <v>5.4082922197566088</v>
      </c>
      <c r="C70" s="8">
        <v>5.3683507894381304</v>
      </c>
      <c r="D70" s="8">
        <v>5.3760026017272899</v>
      </c>
      <c r="E70" s="8">
        <v>5.4192723498624398</v>
      </c>
      <c r="F70" s="7">
        <v>223.25</v>
      </c>
      <c r="G70">
        <f t="shared" si="10"/>
        <v>214.50880563526673</v>
      </c>
      <c r="H70">
        <f t="shared" si="11"/>
        <v>216.15648256834788</v>
      </c>
      <c r="I70">
        <f t="shared" si="12"/>
        <v>225.71482131161406</v>
      </c>
    </row>
    <row r="71" spans="1:14">
      <c r="A71" s="6" t="s">
        <v>70</v>
      </c>
      <c r="B71" s="8">
        <v>5.516448376038702</v>
      </c>
      <c r="C71" s="8">
        <v>5.4036473292209202</v>
      </c>
      <c r="D71" s="8">
        <v>5.3937865959757696</v>
      </c>
      <c r="E71" s="8">
        <v>5.4255162578702798</v>
      </c>
      <c r="F71" s="7">
        <v>248.75</v>
      </c>
      <c r="G71">
        <f t="shared" si="10"/>
        <v>222.2154327737322</v>
      </c>
      <c r="H71">
        <f t="shared" si="11"/>
        <v>220.03499369994341</v>
      </c>
      <c r="I71">
        <f t="shared" si="12"/>
        <v>227.12857296644302</v>
      </c>
    </row>
    <row r="72" spans="1:14">
      <c r="A72" s="6" t="s">
        <v>71</v>
      </c>
      <c r="B72" s="8">
        <v>5.5529595849216173</v>
      </c>
      <c r="C72" s="8">
        <v>5.4921319354953297</v>
      </c>
      <c r="D72" s="8">
        <v>5.4832746985799599</v>
      </c>
      <c r="E72" s="8">
        <v>5.4317601658781198</v>
      </c>
      <c r="F72" s="7">
        <v>258</v>
      </c>
      <c r="G72">
        <f t="shared" si="10"/>
        <v>242.77423453525202</v>
      </c>
      <c r="H72">
        <f t="shared" si="11"/>
        <v>240.63342046738998</v>
      </c>
      <c r="I72">
        <f t="shared" si="12"/>
        <v>228.5511795725327</v>
      </c>
    </row>
    <row r="73" spans="1:14">
      <c r="A73" s="6" t="s">
        <v>72</v>
      </c>
      <c r="B73" s="8">
        <v>5.6463298999081157</v>
      </c>
      <c r="C73" s="8">
        <v>5.5426755718734597</v>
      </c>
      <c r="D73" s="8">
        <v>5.5503225023147698</v>
      </c>
      <c r="E73" s="8">
        <v>5.4380040738859501</v>
      </c>
      <c r="F73" s="7">
        <v>283.25</v>
      </c>
      <c r="G73">
        <f t="shared" si="10"/>
        <v>255.36032114400629</v>
      </c>
      <c r="H73">
        <f t="shared" si="11"/>
        <v>257.32052899178711</v>
      </c>
      <c r="I73">
        <f t="shared" si="12"/>
        <v>229.98269659235299</v>
      </c>
    </row>
    <row r="74" spans="1:14">
      <c r="A74" s="6" t="s">
        <v>73</v>
      </c>
      <c r="B74" s="8">
        <v>5.6330022925951537</v>
      </c>
      <c r="C74" s="8">
        <v>5.6244830048357901</v>
      </c>
      <c r="D74" s="8">
        <v>5.64659694258728</v>
      </c>
      <c r="E74" s="8">
        <v>5.4442479818937901</v>
      </c>
      <c r="F74" s="7">
        <v>279.5</v>
      </c>
      <c r="G74">
        <f t="shared" si="10"/>
        <v>277.12897314170374</v>
      </c>
      <c r="H74">
        <f t="shared" si="11"/>
        <v>283.32564993930492</v>
      </c>
      <c r="I74">
        <f t="shared" si="12"/>
        <v>231.42317983576658</v>
      </c>
    </row>
    <row r="75" spans="1:14">
      <c r="A75" s="6" t="s">
        <v>74</v>
      </c>
      <c r="B75" s="8">
        <v>5.6294180593673389</v>
      </c>
      <c r="C75" s="8">
        <v>5.6368411448843601</v>
      </c>
      <c r="D75" s="8">
        <v>5.6746141747054804</v>
      </c>
      <c r="E75" s="8">
        <v>5.4504918899016204</v>
      </c>
      <c r="F75" s="7">
        <v>278.5</v>
      </c>
      <c r="G75">
        <f t="shared" si="10"/>
        <v>280.57502131866181</v>
      </c>
      <c r="H75">
        <f t="shared" si="11"/>
        <v>291.37589666410747</v>
      </c>
      <c r="I75">
        <f t="shared" si="12"/>
        <v>232.87268546218885</v>
      </c>
      <c r="L75" t="s">
        <v>0</v>
      </c>
      <c r="M75" t="s">
        <v>140</v>
      </c>
      <c r="N75" t="s">
        <v>141</v>
      </c>
    </row>
    <row r="76" spans="1:14">
      <c r="A76" s="13" t="s">
        <v>75</v>
      </c>
      <c r="B76" s="14">
        <v>5.5834963087816991</v>
      </c>
      <c r="C76" s="14">
        <v>5.6375612328733702</v>
      </c>
      <c r="D76" s="14">
        <v>5.67723904513847</v>
      </c>
      <c r="E76" s="14">
        <v>5.4567357979094604</v>
      </c>
      <c r="F76" s="15">
        <v>266</v>
      </c>
      <c r="G76" s="14">
        <f t="shared" si="10"/>
        <v>280.77713278181483</v>
      </c>
      <c r="H76" s="14">
        <f t="shared" si="11"/>
        <v>292.14172530090997</v>
      </c>
      <c r="I76" s="14">
        <f t="shared" si="12"/>
        <v>234.33126998279559</v>
      </c>
      <c r="L76" s="20">
        <v>44948</v>
      </c>
      <c r="M76">
        <v>266</v>
      </c>
      <c r="N76">
        <v>280.7771328</v>
      </c>
    </row>
    <row r="77" spans="1:14">
      <c r="A77" s="13" t="s">
        <v>76</v>
      </c>
      <c r="B77" s="14">
        <v>5.7761031362358271</v>
      </c>
      <c r="C77" s="14">
        <v>5.6437002289629401</v>
      </c>
      <c r="D77" s="14">
        <v>5.7072350882652803</v>
      </c>
      <c r="E77" s="14">
        <v>5.4629797059172898</v>
      </c>
      <c r="F77" s="15">
        <v>322.5</v>
      </c>
      <c r="G77" s="14">
        <f t="shared" si="10"/>
        <v>282.50612420772677</v>
      </c>
      <c r="H77" s="14">
        <f t="shared" si="11"/>
        <v>301.03757422346234</v>
      </c>
      <c r="I77" s="14">
        <f t="shared" si="12"/>
        <v>235.79899026270766</v>
      </c>
      <c r="L77" s="21">
        <v>44949</v>
      </c>
      <c r="M77">
        <v>322.5</v>
      </c>
      <c r="N77">
        <v>282.50612419999999</v>
      </c>
    </row>
    <row r="78" spans="1:14">
      <c r="A78" s="13" t="s">
        <v>77</v>
      </c>
      <c r="B78" s="14">
        <v>5.9121507403882561</v>
      </c>
      <c r="C78" s="14">
        <v>5.6498392250525198</v>
      </c>
      <c r="D78" s="14">
        <v>5.7372311313920799</v>
      </c>
      <c r="E78" s="14">
        <v>5.4692236139251298</v>
      </c>
      <c r="F78" s="15">
        <v>369.5</v>
      </c>
      <c r="G78" s="14">
        <f t="shared" si="10"/>
        <v>284.24576255250292</v>
      </c>
      <c r="H78" s="14">
        <f t="shared" si="11"/>
        <v>310.20430580740242</v>
      </c>
      <c r="I78" s="14">
        <f t="shared" si="12"/>
        <v>237.27590352322713</v>
      </c>
      <c r="L78" s="21">
        <v>44950</v>
      </c>
      <c r="M78">
        <v>369.5</v>
      </c>
      <c r="N78">
        <v>284.24576259999998</v>
      </c>
    </row>
    <row r="79" spans="1:14">
      <c r="A79" s="13" t="s">
        <v>78</v>
      </c>
      <c r="B79" s="14">
        <v>5.9933377914896626</v>
      </c>
      <c r="C79" s="14">
        <v>5.6559782211420897</v>
      </c>
      <c r="D79" s="14">
        <v>5.7672271745188803</v>
      </c>
      <c r="E79" s="14">
        <v>5.4754675219329698</v>
      </c>
      <c r="F79" s="15">
        <v>400.75</v>
      </c>
      <c r="G79" s="14">
        <f t="shared" si="10"/>
        <v>285.99611337856885</v>
      </c>
      <c r="H79" s="14">
        <f t="shared" si="11"/>
        <v>319.65016855345351</v>
      </c>
      <c r="I79" s="14">
        <f t="shared" si="12"/>
        <v>238.76206734405082</v>
      </c>
      <c r="L79" s="21">
        <v>44951</v>
      </c>
      <c r="M79">
        <v>400.75</v>
      </c>
      <c r="N79">
        <v>285.99611340000001</v>
      </c>
    </row>
    <row r="80" spans="1:14">
      <c r="A80" s="13" t="s">
        <v>79</v>
      </c>
      <c r="B80" s="14">
        <v>5.9718993916131415</v>
      </c>
      <c r="C80" s="14">
        <v>5.6621172172316703</v>
      </c>
      <c r="D80" s="14">
        <v>5.7972232176456799</v>
      </c>
      <c r="E80" s="14">
        <v>5.4817114299408001</v>
      </c>
      <c r="F80" s="15">
        <v>392.25</v>
      </c>
      <c r="G80" s="14">
        <f t="shared" si="10"/>
        <v>287.75724265208697</v>
      </c>
      <c r="H80" s="14">
        <f t="shared" si="11"/>
        <v>329.38366213294819</v>
      </c>
      <c r="I80" s="14">
        <f t="shared" si="12"/>
        <v>240.25753966552278</v>
      </c>
      <c r="L80" s="21">
        <v>44952</v>
      </c>
      <c r="M80">
        <v>392.25</v>
      </c>
      <c r="N80">
        <v>287.75724270000001</v>
      </c>
    </row>
    <row r="81" spans="1:14">
      <c r="A81" s="13" t="s">
        <v>80</v>
      </c>
      <c r="B81" s="14">
        <v>5.8586471852171167</v>
      </c>
      <c r="C81" s="14">
        <v>5.66825621332125</v>
      </c>
      <c r="D81" s="14">
        <v>5.8272192607724902</v>
      </c>
      <c r="E81" s="14">
        <v>5.4879553379486401</v>
      </c>
      <c r="F81" s="15">
        <v>350.25</v>
      </c>
      <c r="G81" s="14">
        <f t="shared" si="10"/>
        <v>289.52921674542216</v>
      </c>
      <c r="H81" s="14">
        <f t="shared" si="11"/>
        <v>339.41354503609608</v>
      </c>
      <c r="I81" s="14">
        <f t="shared" si="12"/>
        <v>241.76237879090013</v>
      </c>
      <c r="L81" s="21">
        <v>44953</v>
      </c>
      <c r="M81">
        <v>350.25</v>
      </c>
      <c r="N81">
        <v>289.52921670000001</v>
      </c>
    </row>
    <row r="82" spans="1:14">
      <c r="A82" s="13" t="s">
        <v>81</v>
      </c>
      <c r="B82" s="14">
        <v>5.8377304471659395</v>
      </c>
      <c r="C82" s="14">
        <v>5.6743952094108199</v>
      </c>
      <c r="D82" s="14">
        <v>5.8572153038992898</v>
      </c>
      <c r="E82" s="14">
        <v>5.4941992459564704</v>
      </c>
      <c r="F82" s="15">
        <v>343</v>
      </c>
      <c r="G82" s="14">
        <f t="shared" si="10"/>
        <v>291.3121024396529</v>
      </c>
      <c r="H82" s="14">
        <f t="shared" si="11"/>
        <v>349.74884245312182</v>
      </c>
      <c r="I82" s="14">
        <f t="shared" si="12"/>
        <v>243.27664338860956</v>
      </c>
      <c r="L82" s="21">
        <v>44954</v>
      </c>
      <c r="M82">
        <v>343</v>
      </c>
      <c r="N82">
        <v>291.31210240000001</v>
      </c>
    </row>
    <row r="83" spans="1:14">
      <c r="A83" s="13" t="s">
        <v>82</v>
      </c>
      <c r="B83" s="14">
        <v>5.8058876975933549</v>
      </c>
      <c r="C83" s="14">
        <v>5.6805342055003996</v>
      </c>
      <c r="D83" s="14">
        <v>5.8872113470261001</v>
      </c>
      <c r="E83" s="14">
        <v>5.5004431539643104</v>
      </c>
      <c r="F83" s="15">
        <v>332.25</v>
      </c>
      <c r="G83" s="14">
        <f t="shared" si="10"/>
        <v>293.10596692709584</v>
      </c>
      <c r="H83" s="14">
        <f t="shared" si="11"/>
        <v>360.39885439542775</v>
      </c>
      <c r="I83" s="14">
        <f t="shared" si="12"/>
        <v>244.80039249455356</v>
      </c>
      <c r="L83" s="21">
        <v>44955</v>
      </c>
      <c r="M83">
        <v>332.25</v>
      </c>
      <c r="N83">
        <v>293.1059669</v>
      </c>
    </row>
    <row r="84" spans="1:14">
      <c r="A84" s="13" t="s">
        <v>83</v>
      </c>
      <c r="B84" s="14">
        <v>5.8770352563569457</v>
      </c>
      <c r="C84" s="14">
        <v>5.6866732015899704</v>
      </c>
      <c r="D84" s="14">
        <v>5.9172073901528996</v>
      </c>
      <c r="E84" s="14">
        <v>5.5066870619721504</v>
      </c>
      <c r="F84" s="15">
        <v>356.75</v>
      </c>
      <c r="G84" s="14">
        <f t="shared" si="10"/>
        <v>294.91087781381839</v>
      </c>
      <c r="H84" s="14">
        <f t="shared" si="11"/>
        <v>371.37316406399435</v>
      </c>
      <c r="I84" s="14">
        <f t="shared" si="12"/>
        <v>246.33368551439546</v>
      </c>
      <c r="L84" s="21">
        <v>44956</v>
      </c>
      <c r="M84">
        <v>356.75</v>
      </c>
      <c r="N84">
        <v>294.91087779999998</v>
      </c>
    </row>
    <row r="85" spans="1:14">
      <c r="A85" s="13" t="s">
        <v>84</v>
      </c>
      <c r="B85" s="14">
        <v>5.8643411507787899</v>
      </c>
      <c r="C85" s="14">
        <v>5.69281219767955</v>
      </c>
      <c r="D85" s="14">
        <v>5.9472034332797001</v>
      </c>
      <c r="E85" s="14">
        <v>5.5129309699799798</v>
      </c>
      <c r="F85" s="15">
        <v>352.25</v>
      </c>
      <c r="G85" s="14">
        <f t="shared" si="10"/>
        <v>296.7269031222088</v>
      </c>
      <c r="H85" s="14">
        <f t="shared" si="11"/>
        <v>382.68164647265957</v>
      </c>
      <c r="I85" s="14">
        <f t="shared" si="12"/>
        <v>247.87658222588217</v>
      </c>
      <c r="L85" s="21">
        <v>44957</v>
      </c>
      <c r="M85">
        <v>352.25</v>
      </c>
      <c r="N85">
        <v>296.72690310000002</v>
      </c>
    </row>
    <row r="86" spans="1:14">
      <c r="A86" s="13" t="s">
        <v>85</v>
      </c>
      <c r="B86" s="14">
        <v>5.7884299487164856</v>
      </c>
      <c r="C86" s="14">
        <v>5.6989511937691297</v>
      </c>
      <c r="D86" s="14">
        <v>5.9771994764065104</v>
      </c>
      <c r="E86" s="14">
        <v>5.5191748779878198</v>
      </c>
      <c r="F86" s="15">
        <v>326.5</v>
      </c>
      <c r="G86" s="14">
        <f t="shared" si="10"/>
        <v>298.55411129352092</v>
      </c>
      <c r="H86" s="14">
        <f t="shared" si="11"/>
        <v>394.33447733394075</v>
      </c>
      <c r="I86" s="14">
        <f t="shared" si="12"/>
        <v>249.42914278118303</v>
      </c>
      <c r="L86" s="21">
        <v>44958</v>
      </c>
      <c r="M86">
        <v>326.5</v>
      </c>
      <c r="N86">
        <v>298.55411129999999</v>
      </c>
    </row>
    <row r="87" spans="1:14">
      <c r="A87" s="13" t="s">
        <v>86</v>
      </c>
      <c r="B87" s="14">
        <v>5.7341500112725976</v>
      </c>
      <c r="C87" s="14">
        <v>5.7050901898586996</v>
      </c>
      <c r="D87" s="14">
        <v>6.00719551953331</v>
      </c>
      <c r="E87" s="14">
        <v>5.5254187859956501</v>
      </c>
      <c r="F87" s="15">
        <v>309.25</v>
      </c>
      <c r="G87" s="14">
        <f t="shared" si="10"/>
        <v>300.39257119046118</v>
      </c>
      <c r="H87" s="14">
        <f t="shared" si="11"/>
        <v>406.34214221543584</v>
      </c>
      <c r="I87" s="14">
        <f t="shared" si="12"/>
        <v>250.99142770921654</v>
      </c>
      <c r="L87" s="21">
        <v>44959</v>
      </c>
      <c r="M87">
        <v>309.25</v>
      </c>
      <c r="N87">
        <v>300.39257120000002</v>
      </c>
    </row>
  </sheetData>
  <mergeCells count="7">
    <mergeCell ref="S12:W12"/>
    <mergeCell ref="S23:W23"/>
    <mergeCell ref="A1:W1"/>
    <mergeCell ref="B2:E2"/>
    <mergeCell ref="F2:I2"/>
    <mergeCell ref="K2:N2"/>
    <mergeCell ref="S2:W2"/>
  </mergeCells>
  <pageMargins left="0.7" right="0.7" top="0.75" bottom="0.75" header="0.3" footer="0.3"/>
  <pageSetup paperSize="9" firstPageNumber="4294967295" orientation="portrait" horizontalDpi="2147483648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74ECF-BE06-44EF-8B7C-B42B0C699369}">
  <dimension ref="M13"/>
  <sheetViews>
    <sheetView workbookViewId="0">
      <selection activeCell="B34" sqref="B34"/>
    </sheetView>
  </sheetViews>
  <sheetFormatPr defaultRowHeight="15"/>
  <sheetData>
    <row r="13" spans="13:13">
      <c r="M13" s="27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Q33"/>
  <sheetViews>
    <sheetView tabSelected="1" workbookViewId="0">
      <selection activeCell="J34" sqref="J34"/>
    </sheetView>
  </sheetViews>
  <sheetFormatPr defaultRowHeight="15"/>
  <sheetData>
    <row r="1" spans="2:17">
      <c r="B1" s="31" t="s">
        <v>142</v>
      </c>
      <c r="C1" s="31"/>
      <c r="D1" s="31"/>
      <c r="E1" s="31"/>
      <c r="F1" s="31"/>
      <c r="G1" s="31"/>
      <c r="H1" s="31"/>
      <c r="I1" s="31"/>
      <c r="J1" s="31"/>
      <c r="M1" s="31" t="s">
        <v>143</v>
      </c>
      <c r="N1" s="31"/>
      <c r="O1" s="31"/>
      <c r="P1" s="31"/>
      <c r="Q1" s="31"/>
    </row>
    <row r="2" spans="2:17">
      <c r="B2" s="32" t="s">
        <v>144</v>
      </c>
      <c r="C2" s="32"/>
      <c r="D2" s="32"/>
      <c r="E2" s="32"/>
      <c r="G2" s="33" t="s">
        <v>145</v>
      </c>
      <c r="H2" s="33"/>
      <c r="I2" s="33"/>
      <c r="J2" s="33"/>
      <c r="M2" t="s">
        <v>146</v>
      </c>
    </row>
    <row r="3" spans="2:17">
      <c r="B3" s="34" t="s">
        <v>147</v>
      </c>
      <c r="C3" s="34"/>
      <c r="D3" s="34"/>
      <c r="E3" s="34"/>
      <c r="G3" s="34" t="s">
        <v>147</v>
      </c>
      <c r="H3" s="34"/>
      <c r="I3" s="34"/>
      <c r="J3" s="34"/>
      <c r="M3" t="s">
        <v>148</v>
      </c>
    </row>
    <row r="4" spans="2:17">
      <c r="B4" t="s">
        <v>149</v>
      </c>
      <c r="C4" t="s">
        <v>150</v>
      </c>
      <c r="G4" t="s">
        <v>149</v>
      </c>
      <c r="H4" t="s">
        <v>150</v>
      </c>
      <c r="M4" t="s">
        <v>151</v>
      </c>
    </row>
    <row r="5" spans="2:17">
      <c r="M5" t="s">
        <v>152</v>
      </c>
    </row>
    <row r="6" spans="2:17">
      <c r="B6">
        <v>-2.67198</v>
      </c>
      <c r="C6">
        <v>0.25240000000000001</v>
      </c>
      <c r="D6" t="s">
        <v>153</v>
      </c>
      <c r="E6" t="s">
        <v>154</v>
      </c>
      <c r="G6">
        <v>-1.7318450000000001</v>
      </c>
      <c r="H6">
        <v>0.40899999999999997</v>
      </c>
      <c r="I6" t="s">
        <v>153</v>
      </c>
      <c r="J6" t="s">
        <v>154</v>
      </c>
    </row>
    <row r="7" spans="2:17">
      <c r="B7">
        <v>-4.165756</v>
      </c>
      <c r="G7">
        <v>-3.5777230000000002</v>
      </c>
    </row>
    <row r="8" spans="2:17">
      <c r="B8">
        <v>-3.508508</v>
      </c>
      <c r="G8">
        <v>-2.9251689999999999</v>
      </c>
      <c r="M8" t="s">
        <v>155</v>
      </c>
      <c r="N8" t="s">
        <v>156</v>
      </c>
      <c r="O8" t="s">
        <v>114</v>
      </c>
      <c r="P8" t="s">
        <v>157</v>
      </c>
      <c r="Q8" t="s">
        <v>158</v>
      </c>
    </row>
    <row r="9" spans="2:17">
      <c r="B9">
        <v>-3.1842299999999999</v>
      </c>
      <c r="G9">
        <v>-2.6006580000000001</v>
      </c>
      <c r="M9">
        <v>2</v>
      </c>
      <c r="N9">
        <v>3.2216000000000002E-2</v>
      </c>
      <c r="O9">
        <v>9.3480000000000004E-3</v>
      </c>
      <c r="P9">
        <v>3.4464929999999998</v>
      </c>
      <c r="Q9">
        <v>5.9999999999999995E-4</v>
      </c>
    </row>
    <row r="10" spans="2:17">
      <c r="B10" s="35" t="s">
        <v>159</v>
      </c>
      <c r="C10" s="35"/>
      <c r="D10" s="35"/>
      <c r="E10" s="35"/>
      <c r="G10" s="35" t="s">
        <v>160</v>
      </c>
      <c r="H10" s="35"/>
      <c r="I10" s="35"/>
      <c r="J10" s="35"/>
      <c r="M10">
        <v>3</v>
      </c>
      <c r="N10">
        <v>4.8209000000000002E-2</v>
      </c>
      <c r="O10">
        <v>1.5103999999999999E-2</v>
      </c>
      <c r="P10">
        <v>3.1917849999999999</v>
      </c>
      <c r="Q10">
        <v>1.4E-3</v>
      </c>
    </row>
    <row r="11" spans="2:17">
      <c r="B11" t="s">
        <v>161</v>
      </c>
      <c r="C11">
        <v>8.7023000000000003E-2</v>
      </c>
      <c r="G11" t="s">
        <v>162</v>
      </c>
      <c r="H11">
        <v>9.4683000000000003E-2</v>
      </c>
      <c r="M11">
        <v>4</v>
      </c>
      <c r="N11">
        <v>5.4806000000000001E-2</v>
      </c>
      <c r="O11">
        <v>1.8284999999999999E-2</v>
      </c>
      <c r="P11">
        <v>2.9972750000000001</v>
      </c>
      <c r="Q11">
        <v>2.7000000000000001E-3</v>
      </c>
    </row>
    <row r="12" spans="2:17">
      <c r="B12" t="s">
        <v>163</v>
      </c>
      <c r="C12">
        <v>0.100994</v>
      </c>
      <c r="G12" t="s">
        <v>164</v>
      </c>
      <c r="H12">
        <f>C19</f>
        <v>0.101423488108609</v>
      </c>
      <c r="M12">
        <v>5</v>
      </c>
      <c r="N12">
        <v>3.4039E-2</v>
      </c>
      <c r="O12">
        <v>1.9376999999999998E-2</v>
      </c>
      <c r="P12">
        <v>1.7566489999999999</v>
      </c>
      <c r="Q12">
        <v>7.9000000000000001E-2</v>
      </c>
    </row>
    <row r="13" spans="2:17">
      <c r="B13" t="s">
        <v>165</v>
      </c>
      <c r="C13">
        <f>47-3</f>
        <v>44</v>
      </c>
      <c r="G13" t="s">
        <v>165</v>
      </c>
      <c r="H13">
        <f>47-2</f>
        <v>45</v>
      </c>
      <c r="M13">
        <v>6</v>
      </c>
      <c r="N13">
        <v>1.4321E-2</v>
      </c>
      <c r="O13">
        <v>1.9002999999999999E-2</v>
      </c>
      <c r="P13">
        <v>0.75364600000000004</v>
      </c>
      <c r="Q13">
        <v>0.4511</v>
      </c>
    </row>
    <row r="14" spans="2:17">
      <c r="B14" t="s">
        <v>166</v>
      </c>
      <c r="C14">
        <f>((C12-C11)/2)/(C11/C13)</f>
        <v>3.5319628144283683</v>
      </c>
      <c r="G14" t="s">
        <v>167</v>
      </c>
      <c r="H14">
        <f>((H12-H11)/2)/(H11/H13)</f>
        <v>1.6017762686406483</v>
      </c>
    </row>
    <row r="15" spans="2:17">
      <c r="B15" t="s">
        <v>168</v>
      </c>
      <c r="C15" t="s">
        <v>169</v>
      </c>
      <c r="G15" t="s">
        <v>168</v>
      </c>
      <c r="H15" t="s">
        <v>170</v>
      </c>
      <c r="M15" t="s">
        <v>171</v>
      </c>
      <c r="N15" t="s">
        <v>172</v>
      </c>
    </row>
    <row r="16" spans="2:17">
      <c r="B16" t="s">
        <v>171</v>
      </c>
      <c r="C16" t="s">
        <v>173</v>
      </c>
      <c r="G16" t="s">
        <v>171</v>
      </c>
      <c r="H16" t="s">
        <v>173</v>
      </c>
    </row>
    <row r="17" spans="2:10">
      <c r="B17" s="35" t="s">
        <v>174</v>
      </c>
      <c r="C17" s="35"/>
      <c r="D17" s="35"/>
      <c r="E17" s="35"/>
      <c r="G17" s="35" t="s">
        <v>175</v>
      </c>
      <c r="H17" s="35"/>
      <c r="I17" s="35"/>
      <c r="J17" s="35"/>
    </row>
    <row r="18" spans="2:10">
      <c r="B18" t="s">
        <v>161</v>
      </c>
      <c r="C18">
        <v>8.7023000000000003E-2</v>
      </c>
      <c r="G18" t="s">
        <v>176</v>
      </c>
    </row>
    <row r="19" spans="2:10">
      <c r="B19" t="s">
        <v>164</v>
      </c>
      <c r="C19">
        <v>0.101423488108609</v>
      </c>
      <c r="G19" t="s">
        <v>177</v>
      </c>
    </row>
    <row r="20" spans="2:10">
      <c r="B20" t="s">
        <v>165</v>
      </c>
      <c r="C20">
        <f>47-3</f>
        <v>44</v>
      </c>
      <c r="G20" t="s">
        <v>178</v>
      </c>
    </row>
    <row r="21" spans="2:10">
      <c r="B21" t="s">
        <v>179</v>
      </c>
      <c r="C21">
        <f>((C19-C18)/3)/(C18/C20)</f>
        <v>2.4270268656132896</v>
      </c>
      <c r="G21" t="s">
        <v>180</v>
      </c>
    </row>
    <row r="22" spans="2:10">
      <c r="B22" t="s">
        <v>168</v>
      </c>
      <c r="C22" t="s">
        <v>181</v>
      </c>
      <c r="G22" t="s">
        <v>182</v>
      </c>
    </row>
    <row r="23" spans="2:10">
      <c r="B23" t="s">
        <v>171</v>
      </c>
      <c r="C23" t="s">
        <v>173</v>
      </c>
    </row>
    <row r="24" spans="2:10">
      <c r="G24" t="s">
        <v>183</v>
      </c>
    </row>
    <row r="25" spans="2:10">
      <c r="G25" t="s">
        <v>184</v>
      </c>
    </row>
    <row r="27" spans="2:10">
      <c r="G27" t="s">
        <v>185</v>
      </c>
      <c r="I27" t="s">
        <v>186</v>
      </c>
      <c r="J27" t="s">
        <v>187</v>
      </c>
    </row>
    <row r="28" spans="2:10">
      <c r="G28" t="s">
        <v>188</v>
      </c>
      <c r="I28">
        <v>400.98489999999998</v>
      </c>
      <c r="J28">
        <v>0</v>
      </c>
    </row>
    <row r="29" spans="2:10">
      <c r="G29" t="s">
        <v>171</v>
      </c>
      <c r="I29" t="s">
        <v>189</v>
      </c>
    </row>
    <row r="32" spans="2:10">
      <c r="B32" s="36" t="s">
        <v>190</v>
      </c>
      <c r="C32" s="36"/>
      <c r="D32" s="36"/>
      <c r="E32" s="36"/>
      <c r="F32" s="36"/>
      <c r="G32" s="36"/>
      <c r="H32" s="36"/>
      <c r="I32" s="36"/>
      <c r="J32" s="36"/>
    </row>
    <row r="33" spans="2:10">
      <c r="B33" s="36"/>
      <c r="C33" s="36"/>
      <c r="D33" s="36"/>
      <c r="E33" s="36"/>
      <c r="F33" s="36"/>
      <c r="G33" s="36"/>
      <c r="H33" s="36"/>
      <c r="I33" s="36"/>
      <c r="J33" s="36"/>
    </row>
  </sheetData>
  <mergeCells count="11">
    <mergeCell ref="B10:E10"/>
    <mergeCell ref="G10:J10"/>
    <mergeCell ref="B17:E17"/>
    <mergeCell ref="G17:J17"/>
    <mergeCell ref="B32:J33"/>
    <mergeCell ref="B1:J1"/>
    <mergeCell ref="M1:Q1"/>
    <mergeCell ref="B2:E2"/>
    <mergeCell ref="G2:J2"/>
    <mergeCell ref="B3:E3"/>
    <mergeCell ref="G3:J3"/>
  </mergeCells>
  <pageMargins left="0.7" right="0.7" top="0.75" bottom="0.75" header="0.3" footer="0.3"/>
  <pageSetup paperSize="9" firstPageNumber="4294967295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R33"/>
  <sheetViews>
    <sheetView workbookViewId="0">
      <selection activeCell="J13" sqref="J13"/>
    </sheetView>
  </sheetViews>
  <sheetFormatPr defaultRowHeight="15"/>
  <sheetData>
    <row r="1" spans="2:18">
      <c r="B1" s="31" t="s">
        <v>142</v>
      </c>
      <c r="C1" s="31"/>
      <c r="D1" s="31"/>
      <c r="E1" s="31"/>
      <c r="F1" s="31"/>
      <c r="G1" s="31"/>
      <c r="H1" s="31"/>
      <c r="I1" s="31"/>
      <c r="J1" s="31"/>
      <c r="N1" s="31" t="s">
        <v>143</v>
      </c>
      <c r="O1" s="31"/>
      <c r="P1" s="31"/>
      <c r="Q1" s="31"/>
      <c r="R1" s="31"/>
    </row>
    <row r="2" spans="2:18">
      <c r="B2" s="32" t="s">
        <v>144</v>
      </c>
      <c r="C2" s="32"/>
      <c r="D2" s="32"/>
      <c r="E2" s="32"/>
      <c r="G2" s="33" t="s">
        <v>145</v>
      </c>
      <c r="H2" s="33"/>
      <c r="I2" s="33"/>
      <c r="J2" s="33"/>
      <c r="N2" t="s">
        <v>191</v>
      </c>
    </row>
    <row r="3" spans="2:18">
      <c r="B3" s="34" t="s">
        <v>147</v>
      </c>
      <c r="C3" s="34"/>
      <c r="D3" s="34"/>
      <c r="E3" s="34"/>
      <c r="G3" s="34" t="s">
        <v>147</v>
      </c>
      <c r="H3" s="34"/>
      <c r="I3" s="34"/>
      <c r="J3" s="34"/>
      <c r="N3" t="s">
        <v>192</v>
      </c>
    </row>
    <row r="4" spans="2:18">
      <c r="B4" t="s">
        <v>149</v>
      </c>
      <c r="C4" t="s">
        <v>150</v>
      </c>
      <c r="G4" t="s">
        <v>149</v>
      </c>
      <c r="H4" t="s">
        <v>150</v>
      </c>
      <c r="N4" t="s">
        <v>151</v>
      </c>
    </row>
    <row r="5" spans="2:18">
      <c r="N5" t="s">
        <v>152</v>
      </c>
    </row>
    <row r="6" spans="2:18">
      <c r="B6">
        <v>-2.7268349999999999</v>
      </c>
      <c r="C6">
        <v>0.22939999999999999</v>
      </c>
      <c r="D6" t="s">
        <v>153</v>
      </c>
      <c r="E6" t="s">
        <v>154</v>
      </c>
      <c r="G6">
        <v>-0.19331799999999999</v>
      </c>
      <c r="H6">
        <v>0.93369999999999997</v>
      </c>
      <c r="I6" t="s">
        <v>153</v>
      </c>
      <c r="J6" t="s">
        <v>154</v>
      </c>
    </row>
    <row r="7" spans="2:18">
      <c r="B7">
        <v>-4.0925469999999997</v>
      </c>
      <c r="G7">
        <v>-3.5256180000000001</v>
      </c>
    </row>
    <row r="8" spans="2:18">
      <c r="B8">
        <v>-3.4743629999999999</v>
      </c>
      <c r="G8">
        <v>-2.9029530000000001</v>
      </c>
      <c r="N8" t="s">
        <v>155</v>
      </c>
      <c r="O8" t="s">
        <v>156</v>
      </c>
      <c r="P8" t="s">
        <v>114</v>
      </c>
      <c r="Q8" t="s">
        <v>157</v>
      </c>
      <c r="R8" t="s">
        <v>158</v>
      </c>
    </row>
    <row r="9" spans="2:18">
      <c r="B9">
        <v>-3.1644990000000002</v>
      </c>
      <c r="G9">
        <v>-2.588902</v>
      </c>
      <c r="N9">
        <v>2</v>
      </c>
      <c r="O9">
        <v>4.3952999999999999E-2</v>
      </c>
      <c r="P9">
        <v>1.0253999999999999E-2</v>
      </c>
      <c r="Q9">
        <v>4.2864240000000002</v>
      </c>
      <c r="R9">
        <v>0</v>
      </c>
    </row>
    <row r="10" spans="2:18">
      <c r="B10" s="35" t="s">
        <v>159</v>
      </c>
      <c r="C10" s="35"/>
      <c r="D10" s="35"/>
      <c r="E10" s="35"/>
      <c r="G10" s="35" t="s">
        <v>160</v>
      </c>
      <c r="H10" s="35"/>
      <c r="I10" s="35"/>
      <c r="J10" s="35"/>
      <c r="N10">
        <v>3</v>
      </c>
      <c r="O10">
        <v>7.2706999999999994E-2</v>
      </c>
      <c r="P10">
        <v>1.6480999999999999E-2</v>
      </c>
      <c r="Q10">
        <v>4.4115729999999997</v>
      </c>
      <c r="R10">
        <v>0</v>
      </c>
    </row>
    <row r="11" spans="2:18">
      <c r="B11" t="s">
        <v>161</v>
      </c>
      <c r="C11">
        <v>0.20336799999999999</v>
      </c>
      <c r="G11" t="s">
        <v>162</v>
      </c>
      <c r="H11">
        <v>0.22778200000000001</v>
      </c>
      <c r="N11">
        <v>4</v>
      </c>
      <c r="O11">
        <v>7.9991000000000007E-2</v>
      </c>
      <c r="P11">
        <v>1.985E-2</v>
      </c>
      <c r="Q11">
        <v>4.0296750000000001</v>
      </c>
      <c r="R11">
        <v>1E-4</v>
      </c>
    </row>
    <row r="12" spans="2:18">
      <c r="B12" t="s">
        <v>163</v>
      </c>
      <c r="C12">
        <v>0.22891700000000001</v>
      </c>
      <c r="G12" t="s">
        <v>164</v>
      </c>
      <c r="H12">
        <f>C19</f>
        <v>0.232889673231747</v>
      </c>
      <c r="N12">
        <v>5</v>
      </c>
      <c r="O12">
        <v>8.4683999999999995E-2</v>
      </c>
      <c r="P12">
        <v>2.0929E-2</v>
      </c>
      <c r="Q12">
        <v>4.0462889999999998</v>
      </c>
      <c r="R12">
        <v>1E-4</v>
      </c>
    </row>
    <row r="13" spans="2:18">
      <c r="B13" t="s">
        <v>165</v>
      </c>
      <c r="C13">
        <f>71-3</f>
        <v>68</v>
      </c>
      <c r="G13" t="s">
        <v>165</v>
      </c>
      <c r="H13">
        <f>C13+1</f>
        <v>69</v>
      </c>
      <c r="N13">
        <v>6</v>
      </c>
      <c r="O13">
        <v>6.5690999999999999E-2</v>
      </c>
      <c r="P13">
        <v>2.0419E-2</v>
      </c>
      <c r="Q13">
        <v>3.2171650000000001</v>
      </c>
      <c r="R13">
        <v>1.2999999999999999E-3</v>
      </c>
    </row>
    <row r="14" spans="2:18">
      <c r="B14" t="s">
        <v>166</v>
      </c>
      <c r="C14">
        <f>((C12-C11)/2)/(C11/C13)</f>
        <v>4.2713996302269805</v>
      </c>
      <c r="G14" t="s">
        <v>167</v>
      </c>
      <c r="H14">
        <f>((H12-H11)/2)/(H11/H13)</f>
        <v>0.77361128840413695</v>
      </c>
    </row>
    <row r="15" spans="2:18">
      <c r="B15" t="s">
        <v>168</v>
      </c>
      <c r="C15" t="s">
        <v>193</v>
      </c>
      <c r="G15" t="s">
        <v>168</v>
      </c>
      <c r="H15" t="s">
        <v>194</v>
      </c>
      <c r="N15" t="s">
        <v>171</v>
      </c>
      <c r="O15" t="s">
        <v>172</v>
      </c>
    </row>
    <row r="16" spans="2:18">
      <c r="B16" t="s">
        <v>171</v>
      </c>
      <c r="C16" t="s">
        <v>173</v>
      </c>
      <c r="G16" t="s">
        <v>171</v>
      </c>
      <c r="H16" t="s">
        <v>173</v>
      </c>
    </row>
    <row r="17" spans="2:10">
      <c r="B17" s="35" t="s">
        <v>174</v>
      </c>
      <c r="C17" s="35"/>
      <c r="D17" s="35"/>
      <c r="E17" s="35"/>
      <c r="G17" s="35" t="s">
        <v>175</v>
      </c>
      <c r="H17" s="35"/>
      <c r="I17" s="35"/>
      <c r="J17" s="35"/>
    </row>
    <row r="18" spans="2:10">
      <c r="B18" t="s">
        <v>161</v>
      </c>
      <c r="C18">
        <f>C11</f>
        <v>0.20336799999999999</v>
      </c>
      <c r="G18" t="s">
        <v>195</v>
      </c>
    </row>
    <row r="19" spans="2:10">
      <c r="B19" t="s">
        <v>164</v>
      </c>
      <c r="C19">
        <v>0.232889673231747</v>
      </c>
      <c r="G19" t="s">
        <v>196</v>
      </c>
    </row>
    <row r="20" spans="2:10">
      <c r="B20" t="s">
        <v>165</v>
      </c>
      <c r="C20">
        <f>C13</f>
        <v>68</v>
      </c>
      <c r="G20" t="s">
        <v>197</v>
      </c>
    </row>
    <row r="21" spans="2:10">
      <c r="B21" t="s">
        <v>179</v>
      </c>
      <c r="C21">
        <f>((C19-C18)/3)/(C18/C20)</f>
        <v>3.2903796397971443</v>
      </c>
      <c r="G21" t="s">
        <v>198</v>
      </c>
    </row>
    <row r="22" spans="2:10">
      <c r="B22" t="s">
        <v>168</v>
      </c>
      <c r="C22" t="s">
        <v>199</v>
      </c>
      <c r="G22" t="s">
        <v>182</v>
      </c>
    </row>
    <row r="23" spans="2:10">
      <c r="B23" t="s">
        <v>171</v>
      </c>
      <c r="C23" t="s">
        <v>173</v>
      </c>
    </row>
    <row r="24" spans="2:10">
      <c r="G24" t="s">
        <v>200</v>
      </c>
    </row>
    <row r="25" spans="2:10">
      <c r="G25" t="s">
        <v>201</v>
      </c>
    </row>
    <row r="27" spans="2:10">
      <c r="G27" t="s">
        <v>185</v>
      </c>
      <c r="I27" t="s">
        <v>186</v>
      </c>
      <c r="J27" t="s">
        <v>187</v>
      </c>
    </row>
    <row r="28" spans="2:10">
      <c r="G28" t="s">
        <v>188</v>
      </c>
      <c r="I28">
        <v>287.05619999999999</v>
      </c>
      <c r="J28">
        <v>0</v>
      </c>
    </row>
    <row r="32" spans="2:10">
      <c r="B32" s="36" t="s">
        <v>190</v>
      </c>
      <c r="C32" s="36"/>
      <c r="D32" s="36"/>
      <c r="E32" s="36"/>
      <c r="F32" s="36"/>
      <c r="G32" s="36"/>
      <c r="H32" s="36"/>
      <c r="I32" s="36"/>
      <c r="J32" s="36"/>
    </row>
    <row r="33" spans="2:10">
      <c r="B33" s="36"/>
      <c r="C33" s="36"/>
      <c r="D33" s="36"/>
      <c r="E33" s="36"/>
      <c r="F33" s="36"/>
      <c r="G33" s="36"/>
      <c r="H33" s="36"/>
      <c r="I33" s="36"/>
      <c r="J33" s="36"/>
    </row>
  </sheetData>
  <mergeCells count="11">
    <mergeCell ref="B10:E10"/>
    <mergeCell ref="G10:J10"/>
    <mergeCell ref="B17:E17"/>
    <mergeCell ref="G17:J17"/>
    <mergeCell ref="B32:J33"/>
    <mergeCell ref="B1:J1"/>
    <mergeCell ref="N1:R1"/>
    <mergeCell ref="B2:E2"/>
    <mergeCell ref="G2:J2"/>
    <mergeCell ref="B3:E3"/>
    <mergeCell ref="G3:J3"/>
  </mergeCells>
  <pageMargins left="0.7" right="0.7" top="0.75" bottom="0.75" header="0.3" footer="0.3"/>
  <pageSetup paperSize="9" firstPageNumber="4294967295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5"/>
  <sheetViews>
    <sheetView workbookViewId="0"/>
  </sheetViews>
  <sheetFormatPr defaultRowHeight="15"/>
  <sheetData>
    <row r="1" spans="1:10">
      <c r="B1" t="s">
        <v>202</v>
      </c>
      <c r="C1" t="s">
        <v>203</v>
      </c>
      <c r="H1" t="s">
        <v>1</v>
      </c>
      <c r="I1" t="s">
        <v>204</v>
      </c>
    </row>
    <row r="2" spans="1:10">
      <c r="A2" t="s">
        <v>3</v>
      </c>
      <c r="G2" s="22" t="s">
        <v>75</v>
      </c>
      <c r="H2">
        <v>191</v>
      </c>
      <c r="I2" s="22">
        <v>278.81036870000003</v>
      </c>
      <c r="J2">
        <f t="shared" ref="J2:J13" si="0">(H2-I2)^2</f>
        <v>7710.6608512299445</v>
      </c>
    </row>
    <row r="3" spans="1:10">
      <c r="A3" t="s">
        <v>4</v>
      </c>
      <c r="B3">
        <v>4.9921318225316957</v>
      </c>
      <c r="C3">
        <f t="shared" ref="C3:C34" si="1">EXP(B3)</f>
        <v>147.24999999999994</v>
      </c>
      <c r="G3" s="22" t="s">
        <v>76</v>
      </c>
      <c r="H3">
        <v>187.5</v>
      </c>
      <c r="I3" s="22">
        <v>278.71385609999999</v>
      </c>
      <c r="J3">
        <f t="shared" si="0"/>
        <v>8319.967544631505</v>
      </c>
    </row>
    <row r="4" spans="1:10">
      <c r="A4" t="s">
        <v>5</v>
      </c>
      <c r="B4">
        <v>5.0288025980517048</v>
      </c>
      <c r="C4">
        <f t="shared" si="1"/>
        <v>152.75000000000003</v>
      </c>
      <c r="G4" s="22" t="s">
        <v>77</v>
      </c>
      <c r="H4">
        <v>196.25</v>
      </c>
      <c r="I4" s="22">
        <v>278.74385000000001</v>
      </c>
      <c r="J4">
        <f t="shared" si="0"/>
        <v>6805.235287822501</v>
      </c>
    </row>
    <row r="5" spans="1:10">
      <c r="A5" t="s">
        <v>6</v>
      </c>
      <c r="B5">
        <v>5.0205856249494234</v>
      </c>
      <c r="C5">
        <f t="shared" si="1"/>
        <v>151.49999999999994</v>
      </c>
      <c r="G5" s="22" t="s">
        <v>78</v>
      </c>
      <c r="H5">
        <v>195.75</v>
      </c>
      <c r="I5" s="22">
        <v>278.73452689999999</v>
      </c>
      <c r="J5">
        <f t="shared" si="0"/>
        <v>6886.4317048168223</v>
      </c>
    </row>
    <row r="6" spans="1:10">
      <c r="A6" t="s">
        <v>7</v>
      </c>
      <c r="B6">
        <v>5.1044291733826164</v>
      </c>
      <c r="C6">
        <f t="shared" si="1"/>
        <v>164.74999999999997</v>
      </c>
      <c r="G6" s="22" t="s">
        <v>79</v>
      </c>
      <c r="H6">
        <v>188.25</v>
      </c>
      <c r="I6" s="22">
        <v>278.7374246</v>
      </c>
      <c r="J6">
        <f t="shared" si="0"/>
        <v>8187.9740107406842</v>
      </c>
    </row>
    <row r="7" spans="1:10">
      <c r="A7" t="s">
        <v>8</v>
      </c>
      <c r="B7">
        <v>5.0482521576675632</v>
      </c>
      <c r="C7">
        <f t="shared" si="1"/>
        <v>155.75000000000011</v>
      </c>
      <c r="G7" s="22" t="s">
        <v>80</v>
      </c>
      <c r="H7">
        <v>180.5</v>
      </c>
      <c r="I7" s="22">
        <v>278.73652399999997</v>
      </c>
      <c r="J7">
        <f t="shared" si="0"/>
        <v>9650.4146476025708</v>
      </c>
    </row>
    <row r="8" spans="1:10">
      <c r="A8" t="s">
        <v>9</v>
      </c>
      <c r="B8">
        <v>5.1119877883565437</v>
      </c>
      <c r="C8">
        <f t="shared" si="1"/>
        <v>166.00000000000006</v>
      </c>
      <c r="G8" s="22" t="s">
        <v>81</v>
      </c>
      <c r="H8">
        <v>182.75</v>
      </c>
      <c r="I8" s="22">
        <v>278.73680389999998</v>
      </c>
      <c r="J8">
        <f t="shared" si="0"/>
        <v>9213.466522937053</v>
      </c>
    </row>
    <row r="9" spans="1:10">
      <c r="A9" t="s">
        <v>10</v>
      </c>
      <c r="B9">
        <v>5.0418109115647063</v>
      </c>
      <c r="C9">
        <f t="shared" si="1"/>
        <v>154.75000000000011</v>
      </c>
      <c r="G9" s="22" t="s">
        <v>82</v>
      </c>
      <c r="H9">
        <v>187.75</v>
      </c>
      <c r="I9" s="22">
        <v>278.73671689999998</v>
      </c>
      <c r="J9">
        <f t="shared" si="0"/>
        <v>8278.5826522407406</v>
      </c>
    </row>
    <row r="10" spans="1:10">
      <c r="A10" t="s">
        <v>11</v>
      </c>
      <c r="B10">
        <v>5.0782939425700713</v>
      </c>
      <c r="C10">
        <f t="shared" si="1"/>
        <v>160.50000000000011</v>
      </c>
      <c r="G10" s="22" t="s">
        <v>83</v>
      </c>
      <c r="H10">
        <v>197.75</v>
      </c>
      <c r="I10" s="22">
        <v>278.73674390000002</v>
      </c>
      <c r="J10">
        <f t="shared" si="0"/>
        <v>6558.8526875241905</v>
      </c>
    </row>
    <row r="11" spans="1:10">
      <c r="A11" t="s">
        <v>12</v>
      </c>
      <c r="B11">
        <v>5.1104806290659717</v>
      </c>
      <c r="C11">
        <f t="shared" si="1"/>
        <v>165.74999999999997</v>
      </c>
      <c r="G11" s="22" t="s">
        <v>84</v>
      </c>
      <c r="H11">
        <v>205.25</v>
      </c>
      <c r="I11" s="22">
        <v>278.73673550000001</v>
      </c>
      <c r="J11">
        <f t="shared" si="0"/>
        <v>5400.3002944469617</v>
      </c>
    </row>
    <row r="12" spans="1:10">
      <c r="A12" t="s">
        <v>13</v>
      </c>
      <c r="B12">
        <v>5.0875963352323836</v>
      </c>
      <c r="C12">
        <f t="shared" si="1"/>
        <v>161.99999999999994</v>
      </c>
      <c r="G12" s="22" t="s">
        <v>85</v>
      </c>
      <c r="H12">
        <v>210.25</v>
      </c>
      <c r="I12" s="22">
        <v>278.73673810000003</v>
      </c>
      <c r="J12">
        <f t="shared" si="0"/>
        <v>4690.4332955779946</v>
      </c>
    </row>
    <row r="13" spans="1:10">
      <c r="A13" t="s">
        <v>14</v>
      </c>
      <c r="B13">
        <v>5.1239639794032588</v>
      </c>
      <c r="C13">
        <f t="shared" si="1"/>
        <v>167.99999999999997</v>
      </c>
      <c r="G13" s="22" t="s">
        <v>86</v>
      </c>
      <c r="H13">
        <v>213.25</v>
      </c>
      <c r="I13" s="22">
        <v>278.73673730000002</v>
      </c>
      <c r="J13">
        <f t="shared" si="0"/>
        <v>4288.5127621992133</v>
      </c>
    </row>
    <row r="14" spans="1:10">
      <c r="A14" t="s">
        <v>15</v>
      </c>
      <c r="B14">
        <v>5.1089711948171184</v>
      </c>
      <c r="C14">
        <f t="shared" si="1"/>
        <v>165.50000000000014</v>
      </c>
      <c r="J14">
        <f>AVERAGE(J2:J13)</f>
        <v>7165.9026884808491</v>
      </c>
    </row>
    <row r="15" spans="1:10">
      <c r="A15" t="s">
        <v>16</v>
      </c>
      <c r="B15">
        <v>5.1489469098937679</v>
      </c>
      <c r="C15">
        <f t="shared" si="1"/>
        <v>172.25</v>
      </c>
      <c r="J15">
        <f>SQRT(J14)</f>
        <v>84.651654965988996</v>
      </c>
    </row>
    <row r="16" spans="1:10">
      <c r="A16" t="s">
        <v>17</v>
      </c>
      <c r="B16">
        <v>5.1029105702054256</v>
      </c>
      <c r="C16">
        <f t="shared" si="1"/>
        <v>164.49999999999983</v>
      </c>
    </row>
    <row r="17" spans="1:3">
      <c r="A17" t="s">
        <v>18</v>
      </c>
      <c r="B17">
        <v>5.1254509685248371</v>
      </c>
      <c r="C17">
        <f t="shared" si="1"/>
        <v>168.24999999999997</v>
      </c>
    </row>
    <row r="18" spans="1:3">
      <c r="A18" t="s">
        <v>19</v>
      </c>
      <c r="B18">
        <v>5.1164956847957344</v>
      </c>
      <c r="C18">
        <f t="shared" si="1"/>
        <v>166.7500000000002</v>
      </c>
    </row>
    <row r="19" spans="1:3">
      <c r="A19" t="s">
        <v>20</v>
      </c>
      <c r="B19">
        <v>5.1733208763733511</v>
      </c>
      <c r="C19">
        <f t="shared" si="1"/>
        <v>176.49999999999994</v>
      </c>
    </row>
    <row r="20" spans="1:3">
      <c r="A20" t="s">
        <v>21</v>
      </c>
      <c r="B20">
        <v>5.1254509685248371</v>
      </c>
      <c r="C20">
        <f t="shared" si="1"/>
        <v>168.24999999999997</v>
      </c>
    </row>
    <row r="21" spans="1:3">
      <c r="A21" t="s">
        <v>22</v>
      </c>
      <c r="B21">
        <v>5.0482521576675632</v>
      </c>
      <c r="C21">
        <f t="shared" si="1"/>
        <v>155.75000000000011</v>
      </c>
    </row>
    <row r="22" spans="1:3">
      <c r="A22" t="s">
        <v>23</v>
      </c>
      <c r="B22">
        <v>5.1119877883565437</v>
      </c>
      <c r="C22">
        <f t="shared" si="1"/>
        <v>166.00000000000006</v>
      </c>
    </row>
    <row r="23" spans="1:3">
      <c r="A23" t="s">
        <v>24</v>
      </c>
      <c r="B23">
        <v>5.0875963352323836</v>
      </c>
      <c r="C23">
        <f t="shared" si="1"/>
        <v>161.99999999999994</v>
      </c>
    </row>
    <row r="24" spans="1:3">
      <c r="A24" t="s">
        <v>25</v>
      </c>
      <c r="B24">
        <v>5.072043922224899</v>
      </c>
      <c r="C24">
        <f t="shared" si="1"/>
        <v>159.49999999999994</v>
      </c>
    </row>
    <row r="25" spans="1:3">
      <c r="A25" t="s">
        <v>26</v>
      </c>
      <c r="B25">
        <v>5.0689042022202306</v>
      </c>
      <c r="C25">
        <f t="shared" si="1"/>
        <v>158.99999999999986</v>
      </c>
    </row>
    <row r="26" spans="1:3">
      <c r="A26" t="s">
        <v>27</v>
      </c>
      <c r="B26">
        <v>5.0641760610242859</v>
      </c>
      <c r="C26">
        <f t="shared" si="1"/>
        <v>158.25000000000006</v>
      </c>
    </row>
    <row r="27" spans="1:3">
      <c r="A27" t="s">
        <v>28</v>
      </c>
      <c r="B27">
        <v>5.1164956847957344</v>
      </c>
      <c r="C27">
        <f t="shared" si="1"/>
        <v>166.7500000000002</v>
      </c>
    </row>
    <row r="28" spans="1:3">
      <c r="A28" t="s">
        <v>29</v>
      </c>
      <c r="B28">
        <v>5.0983408745153609</v>
      </c>
      <c r="C28">
        <f t="shared" si="1"/>
        <v>163.74999999999994</v>
      </c>
    </row>
    <row r="29" spans="1:3">
      <c r="A29" t="s">
        <v>30</v>
      </c>
      <c r="B29">
        <v>5.1254509685248371</v>
      </c>
      <c r="C29">
        <f t="shared" si="1"/>
        <v>168.24999999999997</v>
      </c>
    </row>
    <row r="30" spans="1:3">
      <c r="A30" t="s">
        <v>31</v>
      </c>
      <c r="B30">
        <v>5.2081190986298882</v>
      </c>
      <c r="C30">
        <f t="shared" si="1"/>
        <v>182.75000000000006</v>
      </c>
    </row>
    <row r="31" spans="1:3">
      <c r="A31" t="s">
        <v>32</v>
      </c>
      <c r="B31">
        <v>5.1845886012196933</v>
      </c>
      <c r="C31">
        <f t="shared" si="1"/>
        <v>178.49999999999991</v>
      </c>
    </row>
    <row r="32" spans="1:3">
      <c r="A32" t="s">
        <v>33</v>
      </c>
      <c r="B32">
        <v>5.3095045559386014</v>
      </c>
      <c r="C32">
        <f t="shared" si="1"/>
        <v>202.25000000000006</v>
      </c>
    </row>
    <row r="33" spans="1:3">
      <c r="A33" t="s">
        <v>34</v>
      </c>
      <c r="B33">
        <v>5.321789722733179</v>
      </c>
      <c r="C33">
        <f t="shared" si="1"/>
        <v>204.75000000000003</v>
      </c>
    </row>
    <row r="34" spans="1:3">
      <c r="A34" t="s">
        <v>35</v>
      </c>
      <c r="B34">
        <v>5.3057893813867381</v>
      </c>
      <c r="C34">
        <f t="shared" si="1"/>
        <v>201.50000000000009</v>
      </c>
    </row>
    <row r="35" spans="1:3">
      <c r="A35" t="s">
        <v>36</v>
      </c>
      <c r="B35">
        <v>5.2907891001272462</v>
      </c>
      <c r="C35">
        <f t="shared" ref="C35:C66" si="2">EXP(B35)</f>
        <v>198.50000000000023</v>
      </c>
    </row>
    <row r="36" spans="1:3">
      <c r="A36" t="s">
        <v>37</v>
      </c>
      <c r="B36">
        <v>5.3045479162986728</v>
      </c>
      <c r="C36">
        <f t="shared" si="2"/>
        <v>201.25000000000003</v>
      </c>
    </row>
    <row r="37" spans="1:3">
      <c r="A37" t="s">
        <v>38</v>
      </c>
      <c r="B37">
        <v>5.3144367484279202</v>
      </c>
      <c r="C37">
        <f t="shared" si="2"/>
        <v>203.25000000000006</v>
      </c>
    </row>
    <row r="38" spans="1:3">
      <c r="A38" t="s">
        <v>39</v>
      </c>
      <c r="B38">
        <v>5.3193447337401132</v>
      </c>
      <c r="C38">
        <f t="shared" si="2"/>
        <v>204.2500000000002</v>
      </c>
    </row>
    <row r="39" spans="1:3">
      <c r="A39" t="s">
        <v>40</v>
      </c>
      <c r="B39">
        <v>5.2639846874675316</v>
      </c>
      <c r="C39">
        <f t="shared" si="2"/>
        <v>193.25000000000006</v>
      </c>
    </row>
    <row r="40" spans="1:3">
      <c r="A40" t="s">
        <v>41</v>
      </c>
      <c r="B40">
        <v>5.2244016835978684</v>
      </c>
      <c r="C40">
        <f t="shared" si="2"/>
        <v>185.74999999999997</v>
      </c>
    </row>
    <row r="41" spans="1:3">
      <c r="A41" t="s">
        <v>42</v>
      </c>
      <c r="B41">
        <v>5.2108513407667614</v>
      </c>
      <c r="C41">
        <f t="shared" si="2"/>
        <v>183.25000000000009</v>
      </c>
    </row>
    <row r="42" spans="1:3">
      <c r="A42" t="s">
        <v>43</v>
      </c>
      <c r="B42">
        <v>5.2217062641761967</v>
      </c>
      <c r="C42">
        <f t="shared" si="2"/>
        <v>185.25000000000009</v>
      </c>
    </row>
    <row r="43" spans="1:3">
      <c r="A43" t="s">
        <v>44</v>
      </c>
      <c r="B43">
        <v>5.1943447761650594</v>
      </c>
      <c r="C43">
        <f t="shared" si="2"/>
        <v>180.25000000000017</v>
      </c>
    </row>
    <row r="44" spans="1:3">
      <c r="A44" t="s">
        <v>45</v>
      </c>
      <c r="B44">
        <v>5.1633563811139203</v>
      </c>
      <c r="C44">
        <f t="shared" si="2"/>
        <v>174.75000000000011</v>
      </c>
    </row>
    <row r="45" spans="1:3">
      <c r="A45" t="s">
        <v>46</v>
      </c>
      <c r="B45">
        <v>5.1013896573647202</v>
      </c>
      <c r="C45">
        <f t="shared" si="2"/>
        <v>164.25000000000006</v>
      </c>
    </row>
    <row r="46" spans="1:3">
      <c r="A46" t="s">
        <v>47</v>
      </c>
      <c r="B46">
        <v>5.1633563811139203</v>
      </c>
      <c r="C46">
        <f t="shared" si="2"/>
        <v>174.75000000000011</v>
      </c>
    </row>
    <row r="47" spans="1:3">
      <c r="A47" t="s">
        <v>48</v>
      </c>
      <c r="B47">
        <v>5.181783550292085</v>
      </c>
      <c r="C47">
        <f t="shared" si="2"/>
        <v>177.99999999999997</v>
      </c>
    </row>
    <row r="48" spans="1:3">
      <c r="A48" t="s">
        <v>49</v>
      </c>
      <c r="B48">
        <v>5.2230548820474896</v>
      </c>
      <c r="C48">
        <f t="shared" si="2"/>
        <v>185.49999999999994</v>
      </c>
    </row>
    <row r="49" spans="1:3">
      <c r="A49" t="s">
        <v>50</v>
      </c>
      <c r="B49">
        <v>5.240423388129134</v>
      </c>
      <c r="C49">
        <f t="shared" si="2"/>
        <v>188.74999999999997</v>
      </c>
    </row>
    <row r="50" spans="1:3">
      <c r="A50" t="s">
        <v>51</v>
      </c>
      <c r="B50">
        <v>5.2522734280466299</v>
      </c>
      <c r="C50">
        <f t="shared" si="2"/>
        <v>191</v>
      </c>
    </row>
    <row r="51" spans="1:3">
      <c r="A51" t="s">
        <v>52</v>
      </c>
      <c r="B51">
        <v>5.2337788454104652</v>
      </c>
      <c r="C51">
        <f t="shared" si="2"/>
        <v>187.49999999999994</v>
      </c>
    </row>
    <row r="52" spans="1:3">
      <c r="A52" t="s">
        <v>53</v>
      </c>
      <c r="B52">
        <v>5.2793893566625183</v>
      </c>
      <c r="C52">
        <f t="shared" si="2"/>
        <v>196.25000000000009</v>
      </c>
    </row>
    <row r="53" spans="1:3">
      <c r="A53" t="s">
        <v>54</v>
      </c>
      <c r="B53">
        <v>5.2768383348709129</v>
      </c>
      <c r="C53">
        <f t="shared" si="2"/>
        <v>195.75000000000009</v>
      </c>
    </row>
    <row r="54" spans="1:3">
      <c r="A54" t="s">
        <v>55</v>
      </c>
      <c r="B54">
        <v>5.2377708666800027</v>
      </c>
      <c r="C54">
        <f t="shared" si="2"/>
        <v>188.24999999999994</v>
      </c>
    </row>
    <row r="55" spans="1:3">
      <c r="A55" t="s">
        <v>56</v>
      </c>
      <c r="B55">
        <v>5.195730777772936</v>
      </c>
      <c r="C55">
        <f t="shared" si="2"/>
        <v>180.50000000000009</v>
      </c>
    </row>
    <row r="56" spans="1:3">
      <c r="A56" t="s">
        <v>57</v>
      </c>
      <c r="B56">
        <v>5.2081190986298882</v>
      </c>
      <c r="C56">
        <f t="shared" si="2"/>
        <v>182.75000000000006</v>
      </c>
    </row>
    <row r="57" spans="1:3">
      <c r="A57" t="s">
        <v>58</v>
      </c>
      <c r="B57">
        <v>5.2351112906442454</v>
      </c>
      <c r="C57">
        <f t="shared" si="2"/>
        <v>187.75000000000023</v>
      </c>
    </row>
    <row r="58" spans="1:3">
      <c r="A58" t="s">
        <v>59</v>
      </c>
      <c r="B58">
        <v>5.2870036066477644</v>
      </c>
      <c r="C58">
        <f t="shared" si="2"/>
        <v>197.75000000000023</v>
      </c>
    </row>
    <row r="59" spans="1:3">
      <c r="A59" t="s">
        <v>60</v>
      </c>
      <c r="B59">
        <v>5.3242287483325379</v>
      </c>
      <c r="C59">
        <f t="shared" si="2"/>
        <v>205.25000000000006</v>
      </c>
    </row>
    <row r="60" spans="1:3">
      <c r="A60" t="s">
        <v>61</v>
      </c>
      <c r="B60">
        <v>5.3482972988530584</v>
      </c>
      <c r="C60">
        <f t="shared" si="2"/>
        <v>210.2500000000002</v>
      </c>
    </row>
    <row r="61" spans="1:3">
      <c r="A61" t="s">
        <v>62</v>
      </c>
      <c r="B61">
        <v>5.3624651863717894</v>
      </c>
      <c r="C61">
        <f t="shared" si="2"/>
        <v>213.2500000000002</v>
      </c>
    </row>
    <row r="62" spans="1:3">
      <c r="A62" t="s">
        <v>63</v>
      </c>
      <c r="B62">
        <v>5.4249500174814029</v>
      </c>
      <c r="C62">
        <f t="shared" si="2"/>
        <v>227.00000000000006</v>
      </c>
    </row>
    <row r="63" spans="1:3">
      <c r="A63" t="s">
        <v>64</v>
      </c>
      <c r="B63">
        <v>5.5012582105447283</v>
      </c>
      <c r="C63">
        <f t="shared" si="2"/>
        <v>245.00000000000031</v>
      </c>
    </row>
    <row r="64" spans="1:3">
      <c r="A64" t="s">
        <v>65</v>
      </c>
      <c r="B64">
        <v>5.3729609095438029</v>
      </c>
      <c r="C64">
        <f t="shared" si="2"/>
        <v>215.50000000000009</v>
      </c>
    </row>
    <row r="65" spans="1:3">
      <c r="A65" t="s">
        <v>66</v>
      </c>
      <c r="B65">
        <v>5.5519901228970703</v>
      </c>
      <c r="C65">
        <f t="shared" si="2"/>
        <v>257.75000000000023</v>
      </c>
    </row>
    <row r="66" spans="1:3">
      <c r="A66" t="s">
        <v>67</v>
      </c>
      <c r="B66">
        <v>5.36480710781687</v>
      </c>
      <c r="C66">
        <f t="shared" si="2"/>
        <v>213.75000000000009</v>
      </c>
    </row>
    <row r="67" spans="1:3">
      <c r="A67" t="s">
        <v>68</v>
      </c>
      <c r="B67">
        <v>5.3435297093695846</v>
      </c>
      <c r="C67">
        <f t="shared" ref="C67:C85" si="3">EXP(B67)</f>
        <v>209.24999999999997</v>
      </c>
    </row>
    <row r="68" spans="1:3">
      <c r="A68" t="s">
        <v>69</v>
      </c>
      <c r="B68">
        <v>5.4082922197566088</v>
      </c>
      <c r="C68">
        <f t="shared" si="3"/>
        <v>223.25000000000009</v>
      </c>
    </row>
    <row r="69" spans="1:3">
      <c r="A69" t="s">
        <v>70</v>
      </c>
      <c r="B69">
        <v>5.516448376038702</v>
      </c>
      <c r="C69">
        <f t="shared" si="3"/>
        <v>248.74999999999994</v>
      </c>
    </row>
    <row r="70" spans="1:3">
      <c r="A70" t="s">
        <v>71</v>
      </c>
      <c r="B70">
        <v>5.5529595849216182</v>
      </c>
      <c r="C70">
        <f t="shared" si="3"/>
        <v>258.00000000000023</v>
      </c>
    </row>
    <row r="71" spans="1:3">
      <c r="A71" t="s">
        <v>72</v>
      </c>
      <c r="B71">
        <v>5.6463298999081157</v>
      </c>
      <c r="C71">
        <f t="shared" si="3"/>
        <v>283.25</v>
      </c>
    </row>
    <row r="72" spans="1:3">
      <c r="A72" t="s">
        <v>73</v>
      </c>
      <c r="B72">
        <v>5.6330022925951537</v>
      </c>
      <c r="C72">
        <f t="shared" si="3"/>
        <v>279.49999999999994</v>
      </c>
    </row>
    <row r="73" spans="1:3">
      <c r="A73" t="s">
        <v>74</v>
      </c>
      <c r="B73">
        <v>5.6294180593673389</v>
      </c>
      <c r="C73">
        <f t="shared" si="3"/>
        <v>278.50000000000006</v>
      </c>
    </row>
    <row r="74" spans="1:3">
      <c r="A74" t="s">
        <v>75</v>
      </c>
      <c r="B74">
        <v>5.6305318686776777</v>
      </c>
      <c r="C74">
        <f t="shared" si="3"/>
        <v>278.81036870662075</v>
      </c>
    </row>
    <row r="75" spans="1:3">
      <c r="A75" t="s">
        <v>76</v>
      </c>
      <c r="B75">
        <v>5.6301856501602607</v>
      </c>
      <c r="C75">
        <f t="shared" si="3"/>
        <v>278.71385610231613</v>
      </c>
    </row>
    <row r="76" spans="1:3">
      <c r="A76" t="s">
        <v>77</v>
      </c>
      <c r="B76">
        <v>5.6302932597392292</v>
      </c>
      <c r="C76">
        <f t="shared" si="3"/>
        <v>278.74384999681018</v>
      </c>
    </row>
    <row r="77" spans="1:3">
      <c r="A77" t="s">
        <v>78</v>
      </c>
      <c r="B77">
        <v>5.6302598122413547</v>
      </c>
      <c r="C77">
        <f t="shared" si="3"/>
        <v>278.7345268683984</v>
      </c>
    </row>
    <row r="78" spans="1:3">
      <c r="A78" t="s">
        <v>79</v>
      </c>
      <c r="B78">
        <v>5.6302702083925782</v>
      </c>
      <c r="C78">
        <f t="shared" si="3"/>
        <v>278.73742464975379</v>
      </c>
    </row>
    <row r="79" spans="1:3">
      <c r="A79" t="s">
        <v>80</v>
      </c>
      <c r="B79">
        <v>5.6302669770522042</v>
      </c>
      <c r="C79">
        <f t="shared" si="3"/>
        <v>278.73652395571503</v>
      </c>
    </row>
    <row r="80" spans="1:3">
      <c r="A80" t="s">
        <v>81</v>
      </c>
      <c r="B80">
        <v>5.6302679814192693</v>
      </c>
      <c r="C80">
        <f t="shared" si="3"/>
        <v>278.73680390964012</v>
      </c>
    </row>
    <row r="81" spans="1:3">
      <c r="A81" t="s">
        <v>82</v>
      </c>
      <c r="B81">
        <v>5.6302676692412419</v>
      </c>
      <c r="C81">
        <f t="shared" si="3"/>
        <v>278.73671689414806</v>
      </c>
    </row>
    <row r="82" spans="1:3">
      <c r="A82" t="s">
        <v>83</v>
      </c>
      <c r="B82">
        <v>5.6302677662726142</v>
      </c>
      <c r="C82">
        <f t="shared" si="3"/>
        <v>278.73674394035555</v>
      </c>
    </row>
    <row r="83" spans="1:3">
      <c r="A83" t="s">
        <v>84</v>
      </c>
      <c r="B83">
        <v>5.6302677361132609</v>
      </c>
      <c r="C83">
        <f t="shared" si="3"/>
        <v>278.73673553383571</v>
      </c>
    </row>
    <row r="84" spans="1:3">
      <c r="A84" t="s">
        <v>85</v>
      </c>
      <c r="B84">
        <v>5.6302677454874104</v>
      </c>
      <c r="C84">
        <f t="shared" si="3"/>
        <v>278.73673814675556</v>
      </c>
    </row>
    <row r="85" spans="1:3">
      <c r="A85" t="s">
        <v>86</v>
      </c>
      <c r="B85">
        <v>5.6302677425737304</v>
      </c>
      <c r="C85">
        <f t="shared" si="3"/>
        <v>278.73673733460595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Sheet4</vt:lpstr>
      <vt:lpstr>prevision_trad_2019</vt:lpstr>
      <vt:lpstr>prevision_trad_2021</vt:lpstr>
      <vt:lpstr>Sheet3</vt:lpstr>
      <vt:lpstr>racine_unitaire_19</vt:lpstr>
      <vt:lpstr>racine_unitaire_21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cp:revision>1</cp:revision>
  <dcterms:created xsi:type="dcterms:W3CDTF">2015-06-05T18:17:20Z</dcterms:created>
  <dcterms:modified xsi:type="dcterms:W3CDTF">2023-03-06T11:54:08Z</dcterms:modified>
</cp:coreProperties>
</file>